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anu\Downloads\SHAREit\SCH-I545\file\"/>
    </mc:Choice>
  </mc:AlternateContent>
  <bookViews>
    <workbookView xWindow="0" yWindow="0" windowWidth="20490" windowHeight="7530" activeTab="1"/>
  </bookViews>
  <sheets>
    <sheet name="Enter Data" sheetId="1" r:id="rId1"/>
    <sheet name="Case 1" sheetId="2" r:id="rId2"/>
    <sheet name="Case 2" sheetId="3" r:id="rId3"/>
    <sheet name="Case 3" sheetId="5" r:id="rId4"/>
    <sheet name="Case 4" sheetId="6" r:id="rId5"/>
  </sheets>
  <definedNames>
    <definedName name="Fu">'Enter Data'!$E$5</definedName>
    <definedName name="Fy">'Enter Data'!$E$4</definedName>
    <definedName name="K">'Enter Data'!$E$3</definedName>
    <definedName name="L">'Enter Data'!$B$4</definedName>
    <definedName name="Pu">'Enter Data'!$B$6</definedName>
    <definedName name="tg">'Enter Data'!$H$3</definedName>
    <definedName name="Tu">'Enter Data'!$B$5</definedName>
    <definedName name="U">'Enter Data'!$E$6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5" l="1"/>
  <c r="A8" i="6" l="1"/>
  <c r="A8" i="5"/>
  <c r="A8" i="3"/>
  <c r="A8" i="2"/>
  <c r="B78" i="6" l="1"/>
  <c r="B75" i="6"/>
  <c r="B73" i="6"/>
  <c r="B70" i="6"/>
  <c r="B66" i="6"/>
  <c r="F70" i="6" s="1"/>
  <c r="D51" i="6"/>
  <c r="B49" i="6"/>
  <c r="B43" i="6"/>
  <c r="B41" i="6"/>
  <c r="B42" i="6" s="1"/>
  <c r="B44" i="6" s="1"/>
  <c r="B40" i="6"/>
  <c r="F31" i="6"/>
  <c r="B31" i="6"/>
  <c r="B37" i="6" s="1"/>
  <c r="F37" i="6" s="1"/>
  <c r="B30" i="6"/>
  <c r="B12" i="6"/>
  <c r="B11" i="6"/>
  <c r="B10" i="6"/>
  <c r="B70" i="2"/>
  <c r="B66" i="2"/>
  <c r="B6" i="2"/>
  <c r="B43" i="2"/>
  <c r="B41" i="2"/>
  <c r="B42" i="2" s="1"/>
  <c r="B44" i="2" s="1"/>
  <c r="B40" i="2"/>
  <c r="D51" i="2"/>
  <c r="B49" i="2"/>
  <c r="B30" i="2"/>
  <c r="B31" i="2"/>
  <c r="B37" i="2" s="1"/>
  <c r="B12" i="2"/>
  <c r="B11" i="2"/>
  <c r="B49" i="5"/>
  <c r="B45" i="5"/>
  <c r="F70" i="2" l="1"/>
  <c r="F75" i="6"/>
  <c r="F78" i="6"/>
  <c r="F49" i="5"/>
  <c r="B48" i="6"/>
  <c r="B53" i="6" s="1"/>
  <c r="F31" i="2"/>
  <c r="B48" i="2"/>
  <c r="B53" i="2" s="1"/>
  <c r="B55" i="6" l="1"/>
  <c r="B56" i="6" s="1"/>
  <c r="B58" i="6" s="1"/>
  <c r="B59" i="6" s="1"/>
  <c r="B62" i="6" s="1"/>
  <c r="B54" i="6"/>
  <c r="B54" i="2"/>
  <c r="B55" i="2"/>
  <c r="B56" i="2" s="1"/>
  <c r="B58" i="2" s="1"/>
  <c r="B59" i="2" s="1"/>
  <c r="B62" i="2" s="1"/>
  <c r="B67" i="6" l="1"/>
  <c r="F62" i="6"/>
  <c r="F62" i="2"/>
  <c r="B67" i="2"/>
  <c r="D83" i="6" l="1"/>
  <c r="F83" i="6"/>
  <c r="B83" i="6"/>
  <c r="D57" i="5"/>
  <c r="B55" i="5"/>
  <c r="B38" i="5"/>
  <c r="B39" i="5" s="1"/>
  <c r="B41" i="5" s="1"/>
  <c r="B37" i="5"/>
  <c r="B40" i="5" s="1"/>
  <c r="B31" i="5"/>
  <c r="B29" i="5"/>
  <c r="B27" i="5"/>
  <c r="F27" i="5" s="1"/>
  <c r="B26" i="5"/>
  <c r="B10" i="5"/>
  <c r="B11" i="5" s="1"/>
  <c r="F34" i="5" l="1"/>
  <c r="B42" i="5"/>
  <c r="F31" i="5"/>
  <c r="B54" i="5" l="1"/>
  <c r="B59" i="5" s="1"/>
  <c r="B46" i="5"/>
  <c r="F42" i="5"/>
  <c r="B66" i="5" s="1"/>
  <c r="D50" i="3"/>
  <c r="B48" i="3"/>
  <c r="F66" i="5" l="1"/>
  <c r="B60" i="5"/>
  <c r="B61" i="5"/>
  <c r="D66" i="5"/>
  <c r="B38" i="3"/>
  <c r="B39" i="3" s="1"/>
  <c r="B41" i="3" s="1"/>
  <c r="B37" i="3"/>
  <c r="B40" i="3" s="1"/>
  <c r="B34" i="3"/>
  <c r="B31" i="3"/>
  <c r="B27" i="3"/>
  <c r="B10" i="3"/>
  <c r="B11" i="3" s="1"/>
  <c r="H3" i="6"/>
  <c r="H3" i="5"/>
  <c r="H3" i="3"/>
  <c r="H3" i="2"/>
  <c r="B42" i="3" l="1"/>
  <c r="B47" i="3" s="1"/>
  <c r="B52" i="3" s="1"/>
  <c r="B53" i="3" l="1"/>
  <c r="B54" i="3"/>
  <c r="F42" i="3"/>
  <c r="F37" i="2"/>
  <c r="B10" i="2"/>
  <c r="B29" i="3"/>
  <c r="B26" i="3"/>
  <c r="F27" i="3" s="1"/>
  <c r="B6" i="3"/>
  <c r="B75" i="2" l="1"/>
  <c r="D75" i="2"/>
  <c r="F75" i="2"/>
  <c r="F31" i="3"/>
  <c r="F34" i="3"/>
  <c r="E3" i="6"/>
  <c r="E3" i="5"/>
  <c r="E3" i="3"/>
  <c r="E3" i="2"/>
  <c r="E6" i="6"/>
  <c r="E5" i="6"/>
  <c r="E4" i="6"/>
  <c r="E6" i="5"/>
  <c r="E5" i="5"/>
  <c r="E4" i="5"/>
  <c r="E6" i="3"/>
  <c r="E5" i="3"/>
  <c r="E4" i="3"/>
  <c r="B4" i="2"/>
  <c r="E6" i="2"/>
  <c r="E5" i="2"/>
  <c r="E4" i="2"/>
  <c r="B59" i="3" l="1"/>
  <c r="F59" i="3"/>
  <c r="D59" i="3"/>
  <c r="B4" i="3"/>
  <c r="B5" i="3"/>
  <c r="C3" i="6"/>
  <c r="C3" i="5"/>
  <c r="C3" i="3"/>
  <c r="C3" i="2"/>
  <c r="B6" i="6"/>
  <c r="B5" i="6"/>
  <c r="B4" i="6"/>
  <c r="B6" i="5"/>
  <c r="B5" i="5"/>
  <c r="B4" i="5"/>
  <c r="B5" i="2"/>
  <c r="A8" i="1" l="1"/>
</calcChain>
</file>

<file path=xl/sharedStrings.xml><?xml version="1.0" encoding="utf-8"?>
<sst xmlns="http://schemas.openxmlformats.org/spreadsheetml/2006/main" count="442" uniqueCount="110">
  <si>
    <t xml:space="preserve">Tu = </t>
  </si>
  <si>
    <t xml:space="preserve">Pu = </t>
  </si>
  <si>
    <t xml:space="preserve">   L =</t>
  </si>
  <si>
    <t>Member Name =</t>
  </si>
  <si>
    <t>m</t>
  </si>
  <si>
    <t>kN</t>
  </si>
  <si>
    <t>Governing Case</t>
  </si>
  <si>
    <t>Fy =</t>
  </si>
  <si>
    <t>Mpa</t>
  </si>
  <si>
    <t xml:space="preserve">Fu = </t>
  </si>
  <si>
    <t xml:space="preserve">U = </t>
  </si>
  <si>
    <t xml:space="preserve">Areq = </t>
  </si>
  <si>
    <t xml:space="preserve">K = </t>
  </si>
  <si>
    <t>BJ</t>
  </si>
  <si>
    <t>sq mm</t>
  </si>
  <si>
    <t>bmin</t>
  </si>
  <si>
    <t>mm</t>
  </si>
  <si>
    <t>Select member from design aids</t>
  </si>
  <si>
    <t xml:space="preserve">Trial Section: </t>
  </si>
  <si>
    <t>L</t>
  </si>
  <si>
    <t>×</t>
  </si>
  <si>
    <t>Checks</t>
  </si>
  <si>
    <t>(1) Tensile Capacity Check</t>
  </si>
  <si>
    <t>(i) Yielding in Gross Section</t>
  </si>
  <si>
    <t>øt Tn =</t>
  </si>
  <si>
    <t xml:space="preserve">A = </t>
  </si>
  <si>
    <t>rx =</t>
  </si>
  <si>
    <t>ry =</t>
  </si>
  <si>
    <t>rz =</t>
  </si>
  <si>
    <t>bmin =</t>
  </si>
  <si>
    <t>b =</t>
  </si>
  <si>
    <t>(ii) Fracture in Net Section</t>
  </si>
  <si>
    <t>Tu =</t>
  </si>
  <si>
    <t>(2) Selenderness Ratio Check</t>
  </si>
  <si>
    <t>≤</t>
  </si>
  <si>
    <t xml:space="preserve">R = </t>
  </si>
  <si>
    <r>
      <t xml:space="preserve">See value of </t>
    </r>
    <r>
      <rPr>
        <sz val="11"/>
        <color theme="1"/>
        <rFont val="Calibri"/>
        <family val="2"/>
      </rPr>
      <t>øc Fcr from design aids</t>
    </r>
  </si>
  <si>
    <t xml:space="preserve">øcFcr Asel = </t>
  </si>
  <si>
    <t xml:space="preserve">øcFcr = </t>
  </si>
  <si>
    <t>Note: Enter data only in that cells which are yellow filled</t>
  </si>
  <si>
    <t>Final Selection</t>
  </si>
  <si>
    <t>Pu =</t>
  </si>
  <si>
    <t>Select member from Column Selection Table</t>
  </si>
  <si>
    <t>Trial Section:</t>
  </si>
  <si>
    <t>(2) Local Stability Check</t>
  </si>
  <si>
    <t>λ</t>
  </si>
  <si>
    <t>&lt;</t>
  </si>
  <si>
    <t>λr</t>
  </si>
  <si>
    <t xml:space="preserve">λ = </t>
  </si>
  <si>
    <t>λr =  12.7  , λ= b/t</t>
  </si>
  <si>
    <t>R =</t>
  </si>
  <si>
    <t>Loading cycles are assumed lesser than 20,000</t>
  </si>
  <si>
    <t>Stress Reversal Cases</t>
  </si>
  <si>
    <t xml:space="preserve">Case 1: </t>
  </si>
  <si>
    <t>If Tu&lt;Pu , in case of welded members, the member is designed as pure compression member</t>
  </si>
  <si>
    <t xml:space="preserve">Case 2: </t>
  </si>
  <si>
    <t>If Pu&lt;0.1*Tu The member is designed as pure tension member</t>
  </si>
  <si>
    <t xml:space="preserve">Case 3: </t>
  </si>
  <si>
    <t xml:space="preserve">Case 4: </t>
  </si>
  <si>
    <t>If Tu&gt;(1+0.015*L^2)*Pu, The member is designed as tension member but compressive capacity is checked</t>
  </si>
  <si>
    <t>If Case 1 &amp; Case 2 are not satisfied then the member is designed as compression member but tensile capacity is checked</t>
  </si>
  <si>
    <t>Doble Angle Design (Check Governing Case)</t>
  </si>
  <si>
    <t>Double Angle Design (Case 1)</t>
  </si>
  <si>
    <t>Double Angle Design (Case 2)</t>
  </si>
  <si>
    <t>Double Angle Design (Case 3)</t>
  </si>
  <si>
    <t>Double Angle Design (Case 4)</t>
  </si>
  <si>
    <t>tg =</t>
  </si>
  <si>
    <t>tg = gusseet plate thckness</t>
  </si>
  <si>
    <t>Areq for one angle =</t>
  </si>
  <si>
    <t>x =</t>
  </si>
  <si>
    <t>Iy = (*10^4)</t>
  </si>
  <si>
    <t>mm^4</t>
  </si>
  <si>
    <t>(1) Check for bmin</t>
  </si>
  <si>
    <t xml:space="preserve">Iy = </t>
  </si>
  <si>
    <t>Properties of single angle</t>
  </si>
  <si>
    <t>2L</t>
  </si>
  <si>
    <t>L/rx =</t>
  </si>
  <si>
    <t>L/ry =</t>
  </si>
  <si>
    <t>(for built up section)</t>
  </si>
  <si>
    <t>(3) Selection of Stay Plates</t>
  </si>
  <si>
    <t>Ka/ri =</t>
  </si>
  <si>
    <t>0.75*R</t>
  </si>
  <si>
    <t>a max =</t>
  </si>
  <si>
    <t>Length of stay plate =</t>
  </si>
  <si>
    <t xml:space="preserve">For </t>
  </si>
  <si>
    <t>a +</t>
  </si>
  <si>
    <t>mm  long stay plates and treating a as the clear distance between the stay and/or gusset plates, the c/c spacing of stay plates will be as</t>
  </si>
  <si>
    <t xml:space="preserve">No. of spaces b/w stay plates = </t>
  </si>
  <si>
    <t>No. of stay plates =</t>
  </si>
  <si>
    <t xml:space="preserve">       Number of stay plates may not generally exceed three</t>
  </si>
  <si>
    <t>a =</t>
  </si>
  <si>
    <t>Double angle with snug tight bolted stay plates</t>
  </si>
  <si>
    <t xml:space="preserve">KxLx = </t>
  </si>
  <si>
    <t xml:space="preserve">KyLy = </t>
  </si>
  <si>
    <r>
      <t xml:space="preserve">While selecting section using column selection tables </t>
    </r>
    <r>
      <rPr>
        <sz val="11"/>
        <color theme="1"/>
        <rFont val="Calibri"/>
        <family val="2"/>
      </rPr>
      <t>øc Pn for both KxLx and KyLy should individually be greater than Pu</t>
    </r>
  </si>
  <si>
    <t>Longer leg is connected</t>
  </si>
  <si>
    <t>KxLux/rx =</t>
  </si>
  <si>
    <t>KyLuy/ry =</t>
  </si>
  <si>
    <t>a/ri =</t>
  </si>
  <si>
    <t>ri = rz</t>
  </si>
  <si>
    <t>For snug tight plates</t>
  </si>
  <si>
    <t>(KyLuy/ry)m =</t>
  </si>
  <si>
    <t>(4) Maximum Selenderness Ratio Check</t>
  </si>
  <si>
    <t>(5) Compressive Capacity Check</t>
  </si>
  <si>
    <t>(6) Tensile Capacity Check</t>
  </si>
  <si>
    <t>(2) Tensile Capacity Check</t>
  </si>
  <si>
    <t>(3) Selenderness Ratio Check</t>
  </si>
  <si>
    <t>(4) Compressive Capacity Check</t>
  </si>
  <si>
    <t>(5) Selection of Stay Plates</t>
  </si>
  <si>
    <t>0.75*R*ri/k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</si>
</sst>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/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/>
    <xf numFmtId="0" fontId="0" fillId="0" borderId="0" xfId="0" applyFill="1" applyBorder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Fill="1"/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3" borderId="0" xfId="0" applyFill="1"/>
    <xf numFmtId="0" fontId="0" fillId="0" borderId="0" xfId="0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0" fillId="0" borderId="0" xfId="0" applyAlignment="1">
      <alignment vertical="center" wrapText="1"/>
    </xf>
    <xf numFmtId="0" fontId="0" fillId="2" borderId="0" xfId="0" applyFill="1" applyProtection="1">
      <protection locked="0"/>
    </xf>
    <xf numFmtId="0" fontId="0" fillId="5" borderId="1" xfId="0" applyFill="1" applyBorder="1" applyAlignment="1">
      <alignment horizontal="left" wrapText="1"/>
    </xf>
    <xf numFmtId="0" fontId="0" fillId="7" borderId="1" xfId="0" applyFill="1" applyBorder="1" applyAlignment="1">
      <alignment horizontal="left" wrapText="1"/>
    </xf>
    <xf numFmtId="0" fontId="0" fillId="4" borderId="2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4" fillId="0" borderId="5" xfId="0" applyFont="1" applyBorder="1" applyAlignment="1">
      <alignment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/>
    <xf numFmtId="0" fontId="0" fillId="2" borderId="0" xfId="0" applyFill="1"/>
    <xf numFmtId="0" fontId="0" fillId="6" borderId="1" xfId="0" applyFill="1" applyBorder="1" applyAlignment="1">
      <alignment horizontal="left" wrapText="1"/>
    </xf>
    <xf numFmtId="0" fontId="4" fillId="8" borderId="0" xfId="0" applyFont="1" applyFill="1"/>
    <xf numFmtId="0" fontId="0" fillId="0" borderId="0" xfId="0"/>
    <xf numFmtId="0" fontId="0" fillId="3" borderId="0" xfId="0" applyFill="1"/>
    <xf numFmtId="0" fontId="2" fillId="6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wrapText="1"/>
    </xf>
    <xf numFmtId="0" fontId="2" fillId="4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2" fillId="5" borderId="0" xfId="0" applyFont="1" applyFill="1" applyAlignment="1">
      <alignment horizontal="center" vertical="center"/>
    </xf>
    <xf numFmtId="0" fontId="2" fillId="10" borderId="0" xfId="0" applyFont="1" applyFill="1" applyAlignment="1">
      <alignment horizontal="center" vertical="center"/>
    </xf>
  </cellXfs>
  <cellStyles count="1">
    <cellStyle name="Normal" xfId="0" builtinId="0"/>
  </cellStyles>
  <dxfs count="134"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2" tint="-9.9948118533890809E-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2" tint="-9.9948118533890809E-2"/>
        </patternFill>
      </fill>
    </dxf>
    <dxf>
      <font>
        <color theme="1"/>
      </font>
      <fill>
        <patternFill>
          <bgColor theme="2" tint="-9.9948118533890809E-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fgColor auto="1"/>
          <bgColor rgb="FFF74B64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fgColor auto="1"/>
          <bgColor rgb="FFF74B64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fgColor auto="1"/>
          <bgColor rgb="FFF74B64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fgColor auto="1"/>
          <bgColor rgb="FFF74B64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fgColor auto="1"/>
          <bgColor rgb="FFF74B64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fgColor auto="1"/>
          <bgColor rgb="FFF74B64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fgColor auto="1"/>
          <bgColor rgb="FFF74B64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fgColor auto="1"/>
          <bgColor rgb="FFF74B64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2" tint="-9.9948118533890809E-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2" tint="-9.9948118533890809E-2"/>
        </patternFill>
      </fill>
    </dxf>
    <dxf>
      <font>
        <color theme="1"/>
      </font>
      <fill>
        <patternFill>
          <bgColor theme="2" tint="-9.9948118533890809E-2"/>
        </patternFill>
      </fill>
    </dxf>
    <dxf>
      <font>
        <b/>
        <i val="0"/>
      </font>
      <fill>
        <patternFill>
          <fgColor auto="1"/>
          <bgColor rgb="FFF74B64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fgColor auto="1"/>
          <bgColor rgb="FFF74B64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fgColor auto="1"/>
          <bgColor rgb="FFF74B64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2" tint="-9.9948118533890809E-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2" tint="-9.9948118533890809E-2"/>
        </patternFill>
      </fill>
    </dxf>
    <dxf>
      <font>
        <color theme="1"/>
      </font>
      <fill>
        <patternFill>
          <bgColor theme="2" tint="-9.9948118533890809E-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fgColor auto="1"/>
          <bgColor rgb="FFF74B64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fgColor auto="1"/>
          <bgColor rgb="FFF74B64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fgColor auto="1"/>
          <bgColor rgb="FFF74B64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2" tint="-9.9948118533890809E-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2" tint="-9.9948118533890809E-2"/>
        </patternFill>
      </fill>
    </dxf>
    <dxf>
      <font>
        <color theme="1"/>
      </font>
      <fill>
        <patternFill>
          <bgColor theme="2" tint="-9.9948118533890809E-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fgColor auto="1"/>
          <bgColor rgb="FFF74B64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fgColor auto="1"/>
          <bgColor rgb="FFF74B64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fgColor auto="1"/>
          <bgColor rgb="FFF74B64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fgColor auto="1"/>
          <bgColor rgb="FFF74B64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fgColor auto="1"/>
          <bgColor rgb="FFF74B64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fgColor auto="1"/>
          <bgColor rgb="FFF74B64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fgColor auto="1"/>
          <bgColor rgb="FFF74B64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2" tint="-9.9948118533890809E-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2" tint="-9.9948118533890809E-2"/>
        </patternFill>
      </fill>
    </dxf>
    <dxf>
      <font>
        <color theme="1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000099"/>
      <color rgb="FF990099"/>
      <color rgb="FFF74B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99"/>
  </sheetPr>
  <dimension ref="A1:K21"/>
  <sheetViews>
    <sheetView workbookViewId="0">
      <selection activeCell="A7" sqref="A7:B7"/>
    </sheetView>
  </sheetViews>
  <sheetFormatPr defaultRowHeight="15" x14ac:dyDescent="0.25"/>
  <cols>
    <col min="1" max="1" width="16" customWidth="1"/>
  </cols>
  <sheetData>
    <row r="1" spans="1:11" x14ac:dyDescent="0.25">
      <c r="A1" s="41" t="s">
        <v>61</v>
      </c>
      <c r="B1" s="41"/>
      <c r="C1" s="41"/>
      <c r="D1" s="41"/>
      <c r="E1" s="41"/>
      <c r="F1" s="41"/>
      <c r="G1" s="41"/>
      <c r="H1" s="41"/>
      <c r="I1" s="41"/>
    </row>
    <row r="2" spans="1:11" x14ac:dyDescent="0.25">
      <c r="A2" s="41"/>
      <c r="B2" s="41"/>
      <c r="C2" s="41"/>
      <c r="D2" s="41"/>
      <c r="E2" s="41"/>
      <c r="F2" s="41"/>
      <c r="G2" s="41"/>
      <c r="H2" s="41"/>
      <c r="I2" s="41"/>
    </row>
    <row r="3" spans="1:11" x14ac:dyDescent="0.25">
      <c r="A3" s="42" t="s">
        <v>3</v>
      </c>
      <c r="B3" s="42"/>
      <c r="C3" s="28" t="s">
        <v>13</v>
      </c>
      <c r="D3" t="s">
        <v>12</v>
      </c>
      <c r="E3" s="28">
        <v>1</v>
      </c>
      <c r="G3" t="s">
        <v>66</v>
      </c>
      <c r="H3" s="28">
        <v>10</v>
      </c>
      <c r="I3" t="s">
        <v>16</v>
      </c>
    </row>
    <row r="4" spans="1:11" x14ac:dyDescent="0.25">
      <c r="A4" t="s">
        <v>2</v>
      </c>
      <c r="B4" s="28">
        <v>3.2031999999999998</v>
      </c>
      <c r="C4" t="s">
        <v>4</v>
      </c>
      <c r="D4" t="s">
        <v>7</v>
      </c>
      <c r="E4" s="28">
        <v>250</v>
      </c>
      <c r="F4" t="s">
        <v>8</v>
      </c>
      <c r="G4" s="47" t="s">
        <v>67</v>
      </c>
      <c r="H4" s="47"/>
      <c r="I4" s="47"/>
    </row>
    <row r="5" spans="1:11" x14ac:dyDescent="0.25">
      <c r="A5" t="s">
        <v>0</v>
      </c>
      <c r="B5" s="28">
        <v>107.3282</v>
      </c>
      <c r="C5" t="s">
        <v>5</v>
      </c>
      <c r="D5" t="s">
        <v>9</v>
      </c>
      <c r="E5" s="28">
        <v>400</v>
      </c>
      <c r="F5" t="s">
        <v>8</v>
      </c>
    </row>
    <row r="6" spans="1:11" x14ac:dyDescent="0.25">
      <c r="A6" t="s">
        <v>1</v>
      </c>
      <c r="B6" s="28">
        <v>178.78100000000001</v>
      </c>
      <c r="C6" t="s">
        <v>5</v>
      </c>
      <c r="D6" t="s">
        <v>10</v>
      </c>
      <c r="E6" s="28">
        <v>1</v>
      </c>
    </row>
    <row r="7" spans="1:11" x14ac:dyDescent="0.25">
      <c r="A7" s="43" t="s">
        <v>6</v>
      </c>
      <c r="B7" s="43"/>
    </row>
    <row r="8" spans="1:11" ht="15.75" x14ac:dyDescent="0.25">
      <c r="A8" s="46" t="str">
        <f>IF(OR(L="",Tu="",L=""),"",IF(Tu&lt;Pu,"Case 1: The member is designed as pure compression member",IF(Pu&lt;0.1*Tu,"Case 2: The member is designed as pure tension member",IF(Tu&gt;(1+0.015*L^2)*Pu,"Case 3: The member is designed as tension member but compressive capacity is checked",IF(AND(Tu&gt;=Pu,Pu&gt;=0.1*Tu),"Case 4: The member is designed as compression member but tensile capacity is checked","Error")))))</f>
        <v>Case 1: The member is designed as pure compression member</v>
      </c>
      <c r="B8" s="46"/>
      <c r="C8" s="46"/>
      <c r="D8" s="46"/>
      <c r="E8" s="46"/>
      <c r="F8" s="46"/>
      <c r="G8" s="46"/>
      <c r="H8" s="46"/>
      <c r="I8" s="46"/>
      <c r="J8" s="46"/>
      <c r="K8" s="11"/>
    </row>
    <row r="10" spans="1:11" x14ac:dyDescent="0.25">
      <c r="A10" s="44" t="s">
        <v>39</v>
      </c>
      <c r="B10" s="44"/>
      <c r="C10" s="44"/>
      <c r="D10" s="44"/>
      <c r="E10" s="44"/>
      <c r="F10" s="44"/>
    </row>
    <row r="12" spans="1:11" ht="20.25" customHeight="1" x14ac:dyDescent="0.25">
      <c r="A12" s="34" t="s">
        <v>52</v>
      </c>
      <c r="B12" s="34"/>
      <c r="C12" s="34"/>
      <c r="D12" s="34"/>
      <c r="E12" s="34"/>
      <c r="F12" s="34"/>
      <c r="G12" s="34"/>
      <c r="H12" s="34"/>
      <c r="I12" s="34"/>
    </row>
    <row r="13" spans="1:11" x14ac:dyDescent="0.25">
      <c r="A13" s="35" t="s">
        <v>53</v>
      </c>
      <c r="B13" s="45" t="s">
        <v>54</v>
      </c>
      <c r="C13" s="45"/>
      <c r="D13" s="45"/>
      <c r="E13" s="45"/>
      <c r="F13" s="45"/>
      <c r="G13" s="45"/>
      <c r="H13" s="45"/>
      <c r="I13" s="45"/>
    </row>
    <row r="14" spans="1:11" x14ac:dyDescent="0.25">
      <c r="A14" s="36"/>
      <c r="B14" s="45"/>
      <c r="C14" s="45"/>
      <c r="D14" s="45"/>
      <c r="E14" s="45"/>
      <c r="F14" s="45"/>
      <c r="G14" s="45"/>
      <c r="H14" s="45"/>
      <c r="I14" s="45"/>
    </row>
    <row r="15" spans="1:11" x14ac:dyDescent="0.25">
      <c r="A15" s="12" t="s">
        <v>55</v>
      </c>
      <c r="B15" s="31" t="s">
        <v>56</v>
      </c>
      <c r="C15" s="32"/>
      <c r="D15" s="32"/>
      <c r="E15" s="32"/>
      <c r="F15" s="32"/>
      <c r="G15" s="32"/>
      <c r="H15" s="32"/>
      <c r="I15" s="33"/>
    </row>
    <row r="16" spans="1:11" x14ac:dyDescent="0.25">
      <c r="A16" s="37" t="s">
        <v>57</v>
      </c>
      <c r="B16" s="29" t="s">
        <v>59</v>
      </c>
      <c r="C16" s="29"/>
      <c r="D16" s="29"/>
      <c r="E16" s="29"/>
      <c r="F16" s="29"/>
      <c r="G16" s="29"/>
      <c r="H16" s="29"/>
      <c r="I16" s="29"/>
    </row>
    <row r="17" spans="1:9" x14ac:dyDescent="0.25">
      <c r="A17" s="38"/>
      <c r="B17" s="29"/>
      <c r="C17" s="29"/>
      <c r="D17" s="29"/>
      <c r="E17" s="29"/>
      <c r="F17" s="29"/>
      <c r="G17" s="29"/>
      <c r="H17" s="29"/>
      <c r="I17" s="29"/>
    </row>
    <row r="18" spans="1:9" x14ac:dyDescent="0.25">
      <c r="A18" s="39" t="s">
        <v>58</v>
      </c>
      <c r="B18" s="30" t="s">
        <v>60</v>
      </c>
      <c r="C18" s="30"/>
      <c r="D18" s="30"/>
      <c r="E18" s="30"/>
      <c r="F18" s="30"/>
      <c r="G18" s="30"/>
      <c r="H18" s="30"/>
      <c r="I18" s="30"/>
    </row>
    <row r="19" spans="1:9" x14ac:dyDescent="0.25">
      <c r="A19" s="40"/>
      <c r="B19" s="30"/>
      <c r="C19" s="30"/>
      <c r="D19" s="30"/>
      <c r="E19" s="30"/>
      <c r="F19" s="30"/>
      <c r="G19" s="30"/>
      <c r="H19" s="30"/>
      <c r="I19" s="30"/>
    </row>
    <row r="21" spans="1:9" x14ac:dyDescent="0.25">
      <c r="A21" t="s">
        <v>91</v>
      </c>
    </row>
  </sheetData>
  <sheetProtection algorithmName="SHA-512" hashValue="cxKEnCyQTqvsE4/yn4hLPiSyf1yEM/8ba9RHwtnvPxDrxWB2DZixnhXpwwQstb2kFZx5HFKLSZSsPdwWRtqoAA==" saltValue="tuxVRheoMy+YZBNX7du8gg==" spinCount="100000" sheet="1" objects="1" scenarios="1"/>
  <mergeCells count="14">
    <mergeCell ref="A1:I2"/>
    <mergeCell ref="A3:B3"/>
    <mergeCell ref="A7:B7"/>
    <mergeCell ref="A10:F10"/>
    <mergeCell ref="B13:I14"/>
    <mergeCell ref="A8:J8"/>
    <mergeCell ref="G4:I4"/>
    <mergeCell ref="B16:I17"/>
    <mergeCell ref="B18:I19"/>
    <mergeCell ref="B15:I15"/>
    <mergeCell ref="A12:I12"/>
    <mergeCell ref="A13:A14"/>
    <mergeCell ref="A16:A17"/>
    <mergeCell ref="A18:A19"/>
  </mergeCells>
  <conditionalFormatting sqref="A8:J8">
    <cfRule type="containsText" dxfId="133" priority="1" operator="containsText" text="The member is designed as compression member but tensile capacity is checked">
      <formula>NOT(ISERROR(SEARCH("The member is designed as compression member but tensile capacity is checked",A8)))</formula>
    </cfRule>
    <cfRule type="containsText" dxfId="132" priority="2" operator="containsText" text="The member is designed as compression member but tensile capacity is checked">
      <formula>NOT(ISERROR(SEARCH("The member is designed as compression member but tensile capacity is checked",A8)))</formula>
    </cfRule>
    <cfRule type="containsText" dxfId="131" priority="3" operator="containsText" text="The member is designed as compression member but tensile capacity is checked">
      <formula>NOT(ISERROR(SEARCH("The member is designed as compression member but tensile capacity is checked",A8)))</formula>
    </cfRule>
    <cfRule type="containsText" dxfId="130" priority="4" operator="containsText" text="The member is designed as compression member but tensile capacity is checked">
      <formula>NOT(ISERROR(SEARCH("The member is designed as compression member but tensile capacity is checked",A8)))</formula>
    </cfRule>
    <cfRule type="containsText" dxfId="129" priority="5" operator="containsText" text="The member is designed as compression member but the tensile capacity is checked">
      <formula>NOT(ISERROR(SEARCH("The member is designed as compression member but the tensile capacity is checked",A8)))</formula>
    </cfRule>
    <cfRule type="containsText" dxfId="128" priority="6" operator="containsText" text=" the member is designed as compression member but the tensile capacity is checked">
      <formula>NOT(ISERROR(SEARCH(" the member is designed as compression member but the tensile capacity is checked",A8)))</formula>
    </cfRule>
    <cfRule type="containsText" dxfId="127" priority="7" operator="containsText" text="The member is designed as tension member but compressive capacity is checked">
      <formula>NOT(ISERROR(SEARCH("The member is designed as tension member but compressive capacity is checked",A8)))</formula>
    </cfRule>
    <cfRule type="containsText" dxfId="126" priority="8" operator="containsText" text="The member is designed as pure tension member">
      <formula>NOT(ISERROR(SEARCH("The member is designed as pure tension member",A8)))</formula>
    </cfRule>
    <cfRule type="containsText" dxfId="125" priority="9" operator="containsText" text="The is designed as pure tension member">
      <formula>NOT(ISERROR(SEARCH("The is designed as pure tension member",A8)))</formula>
    </cfRule>
    <cfRule type="containsText" dxfId="124" priority="10" operator="containsText" text="The member is designed as pure compression member">
      <formula>NOT(ISERROR(SEARCH("The member is designed as pure compression member",A8)))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75"/>
  <sheetViews>
    <sheetView tabSelected="1" workbookViewId="0">
      <selection activeCell="B70" sqref="B70"/>
    </sheetView>
  </sheetViews>
  <sheetFormatPr defaultRowHeight="15" x14ac:dyDescent="0.25"/>
  <cols>
    <col min="1" max="1" width="16" customWidth="1"/>
  </cols>
  <sheetData>
    <row r="1" spans="1:10" x14ac:dyDescent="0.25">
      <c r="A1" s="49" t="s">
        <v>62</v>
      </c>
      <c r="B1" s="49"/>
      <c r="C1" s="49"/>
      <c r="D1" s="49"/>
      <c r="E1" s="49"/>
      <c r="F1" s="49"/>
      <c r="G1" s="49"/>
      <c r="H1" s="49"/>
      <c r="I1" s="49"/>
    </row>
    <row r="2" spans="1:10" x14ac:dyDescent="0.25">
      <c r="A2" s="49"/>
      <c r="B2" s="49"/>
      <c r="C2" s="49"/>
      <c r="D2" s="49"/>
      <c r="E2" s="49"/>
      <c r="F2" s="49"/>
      <c r="G2" s="49"/>
      <c r="H2" s="49"/>
      <c r="I2" s="49"/>
    </row>
    <row r="3" spans="1:10" x14ac:dyDescent="0.25">
      <c r="A3" s="42" t="s">
        <v>3</v>
      </c>
      <c r="B3" s="42"/>
      <c r="C3" t="str">
        <f>IF('Enter Data'!C3="","",'Enter Data'!C3)</f>
        <v>BJ</v>
      </c>
      <c r="D3" t="s">
        <v>12</v>
      </c>
      <c r="E3">
        <f>K</f>
        <v>1</v>
      </c>
      <c r="G3" t="s">
        <v>66</v>
      </c>
      <c r="H3">
        <f>IF(tg="","",tg)</f>
        <v>10</v>
      </c>
      <c r="I3" t="s">
        <v>16</v>
      </c>
    </row>
    <row r="4" spans="1:10" x14ac:dyDescent="0.25">
      <c r="A4" t="s">
        <v>2</v>
      </c>
      <c r="B4">
        <f>IF(L="","",L)</f>
        <v>3.2031999999999998</v>
      </c>
      <c r="C4" t="s">
        <v>4</v>
      </c>
      <c r="D4" t="s">
        <v>7</v>
      </c>
      <c r="E4">
        <f>Fy</f>
        <v>250</v>
      </c>
      <c r="F4" t="s">
        <v>8</v>
      </c>
      <c r="G4" s="47" t="s">
        <v>67</v>
      </c>
      <c r="H4" s="47"/>
      <c r="I4" s="47"/>
    </row>
    <row r="5" spans="1:10" x14ac:dyDescent="0.25">
      <c r="A5" t="s">
        <v>0</v>
      </c>
      <c r="B5">
        <f>IF(Tu="","",Tu)</f>
        <v>107.3282</v>
      </c>
      <c r="C5" t="s">
        <v>5</v>
      </c>
      <c r="D5" t="s">
        <v>9</v>
      </c>
      <c r="E5">
        <f>Fu</f>
        <v>400</v>
      </c>
      <c r="F5" t="s">
        <v>8</v>
      </c>
    </row>
    <row r="6" spans="1:10" x14ac:dyDescent="0.25">
      <c r="A6" t="s">
        <v>1</v>
      </c>
      <c r="B6">
        <f>IF(Pu="","",Pu)</f>
        <v>178.78100000000001</v>
      </c>
      <c r="C6" t="s">
        <v>5</v>
      </c>
      <c r="D6" t="s">
        <v>10</v>
      </c>
      <c r="E6">
        <f>U</f>
        <v>1</v>
      </c>
    </row>
    <row r="7" spans="1:10" x14ac:dyDescent="0.25">
      <c r="A7" s="43" t="s">
        <v>6</v>
      </c>
      <c r="B7" s="43"/>
    </row>
    <row r="8" spans="1:10" ht="15.75" x14ac:dyDescent="0.25">
      <c r="A8" s="46" t="str">
        <f>IF(OR(L="",Tu="",L=""),"",IF(Tu&lt;Pu,"Case 1: The member is designed as pure compression member",IF(Pu&lt;0.1*Tu,"Case 2: The member is designed as pure tension member",IF(Tu&gt;(1+0.015*L^2)*Pu,"Case 3: The member is designed as tension member but compressive capacity is checked",IF(AND(Tu&gt;=Pu,Pu&gt;=0.1*Tu),"Case 4: The member is designed as compression member but tensile capacity is checked","Error")))))</f>
        <v>Case 1: The member is designed as pure compression member</v>
      </c>
      <c r="B8" s="46"/>
      <c r="C8" s="46"/>
      <c r="D8" s="46"/>
      <c r="E8" s="46"/>
      <c r="F8" s="46"/>
      <c r="G8" s="46"/>
      <c r="H8" s="46"/>
      <c r="I8" s="46"/>
      <c r="J8" s="46"/>
    </row>
    <row r="10" spans="1:10" x14ac:dyDescent="0.25">
      <c r="A10" t="s">
        <v>41</v>
      </c>
      <c r="B10">
        <f>Pu</f>
        <v>178.78100000000001</v>
      </c>
      <c r="C10" t="s">
        <v>5</v>
      </c>
    </row>
    <row r="11" spans="1:10" x14ac:dyDescent="0.25">
      <c r="A11" t="s">
        <v>92</v>
      </c>
      <c r="B11">
        <f>K*L</f>
        <v>3.2031999999999998</v>
      </c>
      <c r="C11" t="s">
        <v>4</v>
      </c>
    </row>
    <row r="12" spans="1:10" s="18" customFormat="1" x14ac:dyDescent="0.25">
      <c r="A12" s="18" t="s">
        <v>93</v>
      </c>
      <c r="B12" s="18">
        <f>K*L</f>
        <v>3.2031999999999998</v>
      </c>
      <c r="C12" s="18" t="s">
        <v>4</v>
      </c>
    </row>
    <row r="13" spans="1:10" x14ac:dyDescent="0.25">
      <c r="A13" t="s">
        <v>29</v>
      </c>
      <c r="B13" s="28">
        <v>50</v>
      </c>
      <c r="C13" t="s">
        <v>16</v>
      </c>
    </row>
    <row r="14" spans="1:10" s="18" customFormat="1" x14ac:dyDescent="0.25">
      <c r="A14" s="5"/>
      <c r="B14" s="5"/>
      <c r="C14" s="5"/>
      <c r="D14" s="5"/>
      <c r="E14" s="5"/>
      <c r="F14" s="5"/>
    </row>
    <row r="15" spans="1:10" s="18" customFormat="1" x14ac:dyDescent="0.25">
      <c r="A15" s="17" t="s">
        <v>42</v>
      </c>
      <c r="B15" s="17"/>
      <c r="C15" s="17"/>
      <c r="D15" s="17"/>
      <c r="E15" s="17"/>
    </row>
    <row r="16" spans="1:10" s="18" customFormat="1" x14ac:dyDescent="0.25">
      <c r="A16" s="50" t="s">
        <v>94</v>
      </c>
      <c r="B16" s="50"/>
      <c r="C16" s="50"/>
      <c r="D16" s="50"/>
      <c r="E16" s="50"/>
      <c r="F16" s="50"/>
      <c r="G16" s="50"/>
      <c r="H16" s="50"/>
      <c r="I16" s="50"/>
    </row>
    <row r="17" spans="1:9" x14ac:dyDescent="0.25">
      <c r="A17" s="50"/>
      <c r="B17" s="50"/>
      <c r="C17" s="50"/>
      <c r="D17" s="50"/>
      <c r="E17" s="50"/>
      <c r="F17" s="50"/>
      <c r="G17" s="50"/>
      <c r="H17" s="50"/>
      <c r="I17" s="50"/>
    </row>
    <row r="18" spans="1:9" s="18" customFormat="1" x14ac:dyDescent="0.25">
      <c r="A18" s="27"/>
      <c r="B18" s="27"/>
      <c r="C18" s="27"/>
      <c r="D18" s="27"/>
      <c r="E18" s="27"/>
      <c r="F18" s="27"/>
      <c r="G18" s="27"/>
      <c r="H18" s="27"/>
      <c r="I18" s="27"/>
    </row>
    <row r="19" spans="1:9" x14ac:dyDescent="0.25">
      <c r="A19" s="1" t="s">
        <v>43</v>
      </c>
      <c r="C19" s="2" t="s">
        <v>75</v>
      </c>
      <c r="D19" s="28">
        <v>76</v>
      </c>
      <c r="E19" s="3" t="s">
        <v>20</v>
      </c>
      <c r="F19" s="28">
        <v>64</v>
      </c>
      <c r="G19" s="3" t="s">
        <v>20</v>
      </c>
      <c r="H19" s="28">
        <v>6.4</v>
      </c>
    </row>
    <row r="20" spans="1:9" x14ac:dyDescent="0.25">
      <c r="A20" s="18" t="s">
        <v>74</v>
      </c>
      <c r="B20" s="18"/>
      <c r="C20" s="18"/>
      <c r="D20" s="18"/>
      <c r="E20" s="18"/>
      <c r="F20" s="18"/>
    </row>
    <row r="21" spans="1:9" x14ac:dyDescent="0.25">
      <c r="A21" s="18" t="s">
        <v>25</v>
      </c>
      <c r="B21" s="28">
        <v>845</v>
      </c>
      <c r="C21" s="18" t="s">
        <v>14</v>
      </c>
      <c r="D21" s="18"/>
      <c r="E21" s="18"/>
      <c r="F21" s="18"/>
    </row>
    <row r="22" spans="1:9" x14ac:dyDescent="0.25">
      <c r="A22" s="18" t="s">
        <v>69</v>
      </c>
      <c r="B22" s="28">
        <v>16.8</v>
      </c>
      <c r="C22" s="18" t="s">
        <v>16</v>
      </c>
      <c r="D22" s="18"/>
      <c r="E22" s="18"/>
      <c r="F22" s="18"/>
    </row>
    <row r="23" spans="1:9" x14ac:dyDescent="0.25">
      <c r="A23" s="18" t="s">
        <v>70</v>
      </c>
      <c r="B23" s="28">
        <v>30.9</v>
      </c>
      <c r="C23" s="18" t="s">
        <v>71</v>
      </c>
      <c r="D23" s="18"/>
      <c r="E23" s="18"/>
      <c r="F23" s="18"/>
    </row>
    <row r="24" spans="1:9" x14ac:dyDescent="0.25">
      <c r="A24" s="18" t="s">
        <v>26</v>
      </c>
      <c r="B24" s="28">
        <v>24</v>
      </c>
      <c r="C24" s="18" t="s">
        <v>16</v>
      </c>
      <c r="D24" s="18"/>
      <c r="E24" s="18"/>
      <c r="F24" s="18"/>
    </row>
    <row r="25" spans="1:9" x14ac:dyDescent="0.25">
      <c r="A25" s="18" t="s">
        <v>27</v>
      </c>
      <c r="B25" s="28">
        <v>19.100000000000001</v>
      </c>
      <c r="C25" s="18" t="s">
        <v>16</v>
      </c>
      <c r="D25" s="18"/>
      <c r="E25" s="18"/>
      <c r="F25" s="18"/>
    </row>
    <row r="26" spans="1:9" x14ac:dyDescent="0.25">
      <c r="A26" s="18" t="s">
        <v>28</v>
      </c>
      <c r="B26" s="28">
        <v>13.4</v>
      </c>
      <c r="C26" s="18" t="s">
        <v>16</v>
      </c>
      <c r="D26" s="18"/>
      <c r="E26" s="18"/>
      <c r="F26" s="18"/>
    </row>
    <row r="27" spans="1:9" x14ac:dyDescent="0.25">
      <c r="A27" s="18"/>
      <c r="B27" s="18"/>
      <c r="C27" s="18"/>
      <c r="D27" s="18"/>
      <c r="E27" s="18"/>
      <c r="F27" s="18"/>
    </row>
    <row r="28" spans="1:9" x14ac:dyDescent="0.25">
      <c r="A28" s="16" t="s">
        <v>21</v>
      </c>
      <c r="B28" s="18"/>
      <c r="C28" s="18"/>
      <c r="D28" s="18"/>
      <c r="E28" s="18"/>
      <c r="F28" s="18"/>
    </row>
    <row r="29" spans="1:9" x14ac:dyDescent="0.25">
      <c r="A29" s="16" t="s">
        <v>72</v>
      </c>
      <c r="B29" s="18"/>
      <c r="C29" s="18"/>
      <c r="D29" s="18"/>
      <c r="E29" s="18"/>
      <c r="F29" s="18"/>
    </row>
    <row r="30" spans="1:9" x14ac:dyDescent="0.25">
      <c r="A30" s="4" t="s">
        <v>29</v>
      </c>
      <c r="B30" s="18">
        <f>B13</f>
        <v>50</v>
      </c>
      <c r="C30" s="18" t="s">
        <v>16</v>
      </c>
      <c r="D30" s="18"/>
      <c r="E30" s="18"/>
      <c r="F30" s="18"/>
    </row>
    <row r="31" spans="1:9" x14ac:dyDescent="0.25">
      <c r="A31" s="4" t="s">
        <v>30</v>
      </c>
      <c r="B31" s="18">
        <f>D19</f>
        <v>76</v>
      </c>
      <c r="C31" s="18" t="s">
        <v>16</v>
      </c>
      <c r="D31" s="18"/>
      <c r="E31" s="18"/>
      <c r="F31" s="16" t="str">
        <f>IF(B31&gt;B30,"OK","NG")</f>
        <v>OK</v>
      </c>
    </row>
    <row r="32" spans="1:9" s="18" customFormat="1" x14ac:dyDescent="0.25">
      <c r="A32" s="4" t="s">
        <v>95</v>
      </c>
      <c r="F32" s="16"/>
    </row>
    <row r="33" spans="1:9" s="18" customFormat="1" x14ac:dyDescent="0.25">
      <c r="A33" s="4"/>
      <c r="F33" s="16"/>
    </row>
    <row r="34" spans="1:9" x14ac:dyDescent="0.25">
      <c r="A34" s="1" t="s">
        <v>44</v>
      </c>
    </row>
    <row r="35" spans="1:9" x14ac:dyDescent="0.25">
      <c r="A35" s="10" t="s">
        <v>45</v>
      </c>
      <c r="B35" s="2" t="s">
        <v>46</v>
      </c>
      <c r="C35" s="10" t="s">
        <v>47</v>
      </c>
    </row>
    <row r="36" spans="1:9" x14ac:dyDescent="0.25">
      <c r="A36" s="10" t="s">
        <v>49</v>
      </c>
    </row>
    <row r="37" spans="1:9" x14ac:dyDescent="0.25">
      <c r="A37" s="10" t="s">
        <v>48</v>
      </c>
      <c r="B37">
        <f>ROUND(B31/H19,1)</f>
        <v>11.9</v>
      </c>
      <c r="C37" s="2" t="s">
        <v>46</v>
      </c>
      <c r="D37" s="2">
        <v>12.7</v>
      </c>
      <c r="F37" s="1" t="str">
        <f>IF(B37&lt;D37,"OK","NG")</f>
        <v>OK</v>
      </c>
    </row>
    <row r="39" spans="1:9" x14ac:dyDescent="0.25">
      <c r="A39" s="16" t="s">
        <v>79</v>
      </c>
      <c r="B39" s="18"/>
      <c r="C39" s="3"/>
      <c r="D39" s="15"/>
      <c r="E39" s="16"/>
      <c r="F39" s="16"/>
      <c r="G39" s="18"/>
      <c r="H39" s="18"/>
      <c r="I39" s="18"/>
    </row>
    <row r="40" spans="1:9" s="18" customFormat="1" x14ac:dyDescent="0.25">
      <c r="A40" s="4" t="s">
        <v>26</v>
      </c>
      <c r="B40" s="18">
        <f>B24</f>
        <v>24</v>
      </c>
      <c r="C40" s="18" t="s">
        <v>16</v>
      </c>
      <c r="D40" s="15"/>
      <c r="F40" s="16"/>
    </row>
    <row r="41" spans="1:9" s="18" customFormat="1" x14ac:dyDescent="0.25">
      <c r="A41" s="4" t="s">
        <v>73</v>
      </c>
      <c r="B41" s="18">
        <f>(2*B23*10^4)+(2*B21*((B22+0.5*tg)^2))</f>
        <v>1421155.6</v>
      </c>
      <c r="C41" s="10" t="s">
        <v>71</v>
      </c>
      <c r="D41" s="15" t="s">
        <v>78</v>
      </c>
      <c r="E41" s="16"/>
      <c r="F41" s="16"/>
    </row>
    <row r="42" spans="1:9" s="18" customFormat="1" x14ac:dyDescent="0.25">
      <c r="A42" s="4" t="s">
        <v>27</v>
      </c>
      <c r="B42" s="18">
        <f>ROUND(SQRT(B41/(2*B21)),1)</f>
        <v>29</v>
      </c>
      <c r="C42" s="10" t="s">
        <v>16</v>
      </c>
      <c r="D42" s="15" t="s">
        <v>78</v>
      </c>
      <c r="E42" s="16"/>
      <c r="F42" s="16"/>
    </row>
    <row r="43" spans="1:9" s="18" customFormat="1" x14ac:dyDescent="0.25">
      <c r="A43" s="4" t="s">
        <v>96</v>
      </c>
      <c r="B43" s="18">
        <f>ROUND(L*1000/B40,0)</f>
        <v>133</v>
      </c>
      <c r="C43" s="10"/>
      <c r="D43" s="15"/>
      <c r="E43" s="16"/>
      <c r="F43" s="16"/>
    </row>
    <row r="44" spans="1:9" s="18" customFormat="1" x14ac:dyDescent="0.25">
      <c r="A44" s="4" t="s">
        <v>97</v>
      </c>
      <c r="B44" s="18">
        <f>ROUND(L*1000/B42,0)</f>
        <v>110</v>
      </c>
      <c r="C44" s="3"/>
      <c r="D44" s="15"/>
      <c r="E44" s="16"/>
      <c r="F44" s="16"/>
    </row>
    <row r="45" spans="1:9" s="18" customFormat="1" x14ac:dyDescent="0.25">
      <c r="A45" s="16"/>
      <c r="C45" s="3"/>
      <c r="D45" s="15"/>
      <c r="E45" s="16"/>
      <c r="F45" s="16"/>
    </row>
    <row r="46" spans="1:9" ht="30" x14ac:dyDescent="0.25">
      <c r="A46" s="20" t="s">
        <v>83</v>
      </c>
      <c r="B46" s="28">
        <v>75</v>
      </c>
      <c r="C46" s="10" t="s">
        <v>16</v>
      </c>
      <c r="D46" s="15"/>
      <c r="E46" s="16"/>
      <c r="F46" s="16"/>
      <c r="G46" s="18"/>
      <c r="H46" s="18"/>
      <c r="I46" s="18"/>
    </row>
    <row r="47" spans="1:9" x14ac:dyDescent="0.25">
      <c r="A47" s="4" t="s">
        <v>80</v>
      </c>
      <c r="B47" s="21" t="s">
        <v>81</v>
      </c>
      <c r="C47" s="3"/>
      <c r="D47" s="15" t="s">
        <v>99</v>
      </c>
      <c r="E47" s="16"/>
      <c r="F47" s="16"/>
      <c r="G47" s="18"/>
      <c r="H47" s="18"/>
      <c r="I47" s="18"/>
    </row>
    <row r="48" spans="1:9" x14ac:dyDescent="0.25">
      <c r="A48" s="4" t="s">
        <v>82</v>
      </c>
      <c r="B48" s="18">
        <f>ROUND(0.75*MAX(B43:B44)*B26/1000,3)</f>
        <v>1.337</v>
      </c>
      <c r="C48" s="10" t="s">
        <v>4</v>
      </c>
      <c r="D48" s="15"/>
      <c r="E48" s="16"/>
      <c r="F48" s="16"/>
      <c r="G48" s="18"/>
      <c r="H48" s="18"/>
      <c r="I48" s="18"/>
    </row>
    <row r="49" spans="1:9" x14ac:dyDescent="0.25">
      <c r="A49" s="22" t="s">
        <v>84</v>
      </c>
      <c r="B49" s="18">
        <f>B46</f>
        <v>75</v>
      </c>
      <c r="C49" s="51" t="s">
        <v>86</v>
      </c>
      <c r="D49" s="51"/>
      <c r="E49" s="51"/>
      <c r="F49" s="51"/>
      <c r="G49" s="51"/>
      <c r="H49" s="51"/>
      <c r="I49" s="51"/>
    </row>
    <row r="50" spans="1:9" x14ac:dyDescent="0.25">
      <c r="A50" s="4"/>
      <c r="B50" s="18"/>
      <c r="C50" s="51"/>
      <c r="D50" s="51"/>
      <c r="E50" s="51"/>
      <c r="F50" s="51"/>
      <c r="G50" s="51"/>
      <c r="H50" s="51"/>
      <c r="I50" s="51"/>
    </row>
    <row r="51" spans="1:9" x14ac:dyDescent="0.25">
      <c r="A51" s="4"/>
      <c r="B51" s="18"/>
      <c r="C51" s="26" t="s">
        <v>85</v>
      </c>
      <c r="D51" s="23">
        <f>B46</f>
        <v>75</v>
      </c>
      <c r="E51" s="25"/>
      <c r="F51" s="25"/>
      <c r="G51" s="25"/>
      <c r="H51" s="25"/>
      <c r="I51" s="25"/>
    </row>
    <row r="52" spans="1:9" x14ac:dyDescent="0.25">
      <c r="A52" s="4"/>
      <c r="B52" s="18"/>
      <c r="C52" s="26"/>
      <c r="D52" s="23"/>
      <c r="E52" s="25"/>
      <c r="F52" s="25"/>
      <c r="G52" s="25"/>
      <c r="H52" s="25"/>
      <c r="I52" s="25"/>
    </row>
    <row r="53" spans="1:9" ht="30" x14ac:dyDescent="0.25">
      <c r="A53" s="20" t="s">
        <v>87</v>
      </c>
      <c r="B53" s="18">
        <f>ROUNDUP((L*1000)/(B48*1000+B46),0)</f>
        <v>3</v>
      </c>
      <c r="C53" s="26"/>
      <c r="D53" s="23"/>
      <c r="E53" s="25"/>
      <c r="F53" s="25"/>
      <c r="G53" s="25"/>
      <c r="H53" s="25"/>
      <c r="I53" s="25"/>
    </row>
    <row r="54" spans="1:9" ht="30" x14ac:dyDescent="0.25">
      <c r="A54" s="20" t="s">
        <v>88</v>
      </c>
      <c r="B54" s="18">
        <f>B53-1</f>
        <v>2</v>
      </c>
      <c r="C54" s="51" t="s">
        <v>89</v>
      </c>
      <c r="D54" s="51"/>
      <c r="E54" s="51"/>
      <c r="F54" s="51"/>
      <c r="G54" s="51"/>
      <c r="H54" s="51"/>
      <c r="I54" s="51"/>
    </row>
    <row r="55" spans="1:9" x14ac:dyDescent="0.25">
      <c r="A55" s="18" t="s">
        <v>90</v>
      </c>
      <c r="B55" s="18">
        <f>ROUND((((L*1000)/B53)-B46)/1000,3)</f>
        <v>0.99299999999999999</v>
      </c>
      <c r="C55" s="10" t="s">
        <v>4</v>
      </c>
      <c r="D55" s="2"/>
      <c r="E55" s="16"/>
      <c r="F55" s="18"/>
      <c r="G55" s="18"/>
      <c r="H55" s="18"/>
      <c r="I55" s="18"/>
    </row>
    <row r="56" spans="1:9" s="18" customFormat="1" x14ac:dyDescent="0.25">
      <c r="A56" s="18" t="s">
        <v>98</v>
      </c>
      <c r="B56" s="18">
        <f>ROUND(B55*1000/B26,2)</f>
        <v>74.099999999999994</v>
      </c>
      <c r="C56" s="10"/>
      <c r="D56" s="2"/>
      <c r="E56" s="16"/>
    </row>
    <row r="57" spans="1:9" s="18" customFormat="1" x14ac:dyDescent="0.25">
      <c r="A57" s="18" t="s">
        <v>100</v>
      </c>
      <c r="C57" s="10"/>
      <c r="D57" s="2"/>
      <c r="E57" s="16"/>
    </row>
    <row r="58" spans="1:9" s="18" customFormat="1" x14ac:dyDescent="0.25">
      <c r="A58" s="18" t="s">
        <v>101</v>
      </c>
      <c r="B58" s="18">
        <f>ROUND(SQRT(B44^2+B56^2),0)</f>
        <v>133</v>
      </c>
      <c r="C58" s="10"/>
      <c r="D58" s="2"/>
      <c r="E58" s="16"/>
    </row>
    <row r="59" spans="1:9" s="18" customFormat="1" x14ac:dyDescent="0.25">
      <c r="A59" s="18" t="s">
        <v>35</v>
      </c>
      <c r="B59" s="18">
        <f>MAX(B43,B58)</f>
        <v>133</v>
      </c>
      <c r="C59" s="10"/>
      <c r="D59" s="2"/>
      <c r="E59" s="16"/>
    </row>
    <row r="60" spans="1:9" s="18" customFormat="1" x14ac:dyDescent="0.25">
      <c r="C60" s="10"/>
      <c r="D60" s="2"/>
      <c r="E60" s="16"/>
    </row>
    <row r="61" spans="1:9" s="18" customFormat="1" x14ac:dyDescent="0.25">
      <c r="A61" s="16" t="s">
        <v>102</v>
      </c>
      <c r="C61" s="10"/>
      <c r="D61" s="2"/>
      <c r="E61" s="16"/>
    </row>
    <row r="62" spans="1:9" s="18" customFormat="1" x14ac:dyDescent="0.25">
      <c r="A62" s="18" t="s">
        <v>50</v>
      </c>
      <c r="B62" s="18">
        <f>B59</f>
        <v>133</v>
      </c>
      <c r="C62" s="3" t="s">
        <v>34</v>
      </c>
      <c r="D62" s="2">
        <v>200</v>
      </c>
      <c r="E62" s="16"/>
      <c r="F62" s="16" t="str">
        <f>IF(B62&lt;=D62,"OK","NG")</f>
        <v>OK</v>
      </c>
    </row>
    <row r="63" spans="1:9" s="18" customFormat="1" x14ac:dyDescent="0.25">
      <c r="C63" s="10"/>
      <c r="D63" s="2"/>
      <c r="E63" s="16"/>
    </row>
    <row r="64" spans="1:9" s="18" customFormat="1" x14ac:dyDescent="0.25">
      <c r="C64" s="10"/>
      <c r="D64" s="2"/>
      <c r="E64" s="16"/>
    </row>
    <row r="65" spans="1:6" s="18" customFormat="1" x14ac:dyDescent="0.25">
      <c r="A65" s="16" t="s">
        <v>103</v>
      </c>
      <c r="C65" s="10"/>
      <c r="D65" s="2"/>
      <c r="E65" s="16"/>
    </row>
    <row r="66" spans="1:6" s="18" customFormat="1" x14ac:dyDescent="0.25">
      <c r="A66" s="4" t="s">
        <v>41</v>
      </c>
      <c r="B66" s="18">
        <f>Pu</f>
        <v>178.78100000000001</v>
      </c>
      <c r="C66" s="10" t="s">
        <v>5</v>
      </c>
      <c r="D66" s="2"/>
      <c r="E66" s="16"/>
    </row>
    <row r="67" spans="1:6" s="18" customFormat="1" x14ac:dyDescent="0.25">
      <c r="A67" s="18" t="s">
        <v>50</v>
      </c>
      <c r="B67" s="18">
        <f>B62</f>
        <v>133</v>
      </c>
      <c r="C67" s="10"/>
      <c r="D67" s="2"/>
      <c r="E67" s="16"/>
    </row>
    <row r="68" spans="1:6" s="18" customFormat="1" x14ac:dyDescent="0.25">
      <c r="A68" s="48" t="s">
        <v>36</v>
      </c>
      <c r="B68" s="48"/>
      <c r="C68" s="48"/>
      <c r="D68" s="48"/>
      <c r="E68" s="16"/>
    </row>
    <row r="69" spans="1:6" x14ac:dyDescent="0.25">
      <c r="A69" t="s">
        <v>38</v>
      </c>
      <c r="B69" s="28">
        <v>88.09</v>
      </c>
      <c r="C69" t="s">
        <v>8</v>
      </c>
    </row>
    <row r="70" spans="1:6" x14ac:dyDescent="0.25">
      <c r="A70" t="s">
        <v>37</v>
      </c>
      <c r="B70">
        <f>ROUND(B69*2*B21/1000,2)</f>
        <v>148.87</v>
      </c>
      <c r="C70" t="s">
        <v>5</v>
      </c>
      <c r="F70" s="1" t="str">
        <f>IF(B70&gt;B66,"OK","NG")</f>
        <v>NG</v>
      </c>
    </row>
    <row r="72" spans="1:6" x14ac:dyDescent="0.25">
      <c r="A72" t="s">
        <v>51</v>
      </c>
    </row>
    <row r="74" spans="1:6" x14ac:dyDescent="0.25">
      <c r="A74" s="1" t="s">
        <v>40</v>
      </c>
    </row>
    <row r="75" spans="1:6" x14ac:dyDescent="0.25">
      <c r="A75" s="9" t="s">
        <v>19</v>
      </c>
      <c r="B75" s="9" t="str">
        <f>IF(AND($F$31="OK",$F$37="OK",$F$62="OK",$F$70="OK"),D19,"")</f>
        <v/>
      </c>
      <c r="C75" s="3" t="s">
        <v>20</v>
      </c>
      <c r="D75" s="9" t="str">
        <f>IF(AND($F$31="OK",$F$37="OK",$F$62="OK",$F$70="OK"),F19,"")</f>
        <v/>
      </c>
      <c r="E75" s="3" t="s">
        <v>20</v>
      </c>
      <c r="F75" s="9" t="str">
        <f>IF(AND($F$31="OK",$F$37="OK",$F$62="OK",$F$70="OK"),H19,"")</f>
        <v/>
      </c>
    </row>
  </sheetData>
  <sheetProtection algorithmName="SHA-512" hashValue="+GQWQ5TIgmXGD+xxMG4diiA1T9kyqrE2Wc5HsrnHDqZ6LT2fvdmX83NqfsyQEcwV2R4SUHzcgjUsBHN8dGJacA==" saltValue="eU5cUnQe70pZSlhBBmItdg==" spinCount="100000" sheet="1" objects="1" scenarios="1"/>
  <mergeCells count="9">
    <mergeCell ref="A68:D68"/>
    <mergeCell ref="A1:I2"/>
    <mergeCell ref="A3:B3"/>
    <mergeCell ref="A7:B7"/>
    <mergeCell ref="G4:I4"/>
    <mergeCell ref="A16:I17"/>
    <mergeCell ref="C49:I50"/>
    <mergeCell ref="C54:I54"/>
    <mergeCell ref="A8:J8"/>
  </mergeCells>
  <conditionalFormatting sqref="F37 E69 F70">
    <cfRule type="containsText" dxfId="123" priority="45" operator="containsText" text="NG">
      <formula>NOT(ISERROR(SEARCH("NG",E37)))</formula>
    </cfRule>
    <cfRule type="containsText" dxfId="122" priority="46" operator="containsText" text="OK">
      <formula>NOT(ISERROR(SEARCH("OK",E37)))</formula>
    </cfRule>
  </conditionalFormatting>
  <conditionalFormatting sqref="F37 E69 F70">
    <cfRule type="containsText" dxfId="121" priority="44" operator="containsText" text="NG">
      <formula>NOT(ISERROR(SEARCH("NG",E37)))</formula>
    </cfRule>
  </conditionalFormatting>
  <conditionalFormatting sqref="F37 E69 F70">
    <cfRule type="containsText" dxfId="120" priority="43" operator="containsText" text="NG">
      <formula>NOT(ISERROR(SEARCH("NG",E37)))</formula>
    </cfRule>
  </conditionalFormatting>
  <conditionalFormatting sqref="E74">
    <cfRule type="containsText" dxfId="119" priority="33" operator="containsText" text="NG">
      <formula>NOT(ISERROR(SEARCH("NG",E74)))</formula>
    </cfRule>
    <cfRule type="containsText" dxfId="118" priority="34" operator="containsText" text="OK">
      <formula>NOT(ISERROR(SEARCH("OK",E74)))</formula>
    </cfRule>
  </conditionalFormatting>
  <conditionalFormatting sqref="E74">
    <cfRule type="containsText" dxfId="117" priority="32" operator="containsText" text="NG">
      <formula>NOT(ISERROR(SEARCH("NG",E74)))</formula>
    </cfRule>
  </conditionalFormatting>
  <conditionalFormatting sqref="E74">
    <cfRule type="containsText" dxfId="116" priority="31" operator="containsText" text="NG">
      <formula>NOT(ISERROR(SEARCH("NG",E74)))</formula>
    </cfRule>
  </conditionalFormatting>
  <conditionalFormatting sqref="F31:F33">
    <cfRule type="containsText" dxfId="115" priority="29" operator="containsText" text="NG">
      <formula>NOT(ISERROR(SEARCH("NG",F31)))</formula>
    </cfRule>
    <cfRule type="containsText" dxfId="114" priority="30" operator="containsText" text="OK">
      <formula>NOT(ISERROR(SEARCH("OK",F31)))</formula>
    </cfRule>
  </conditionalFormatting>
  <conditionalFormatting sqref="E28 F31:F33">
    <cfRule type="containsText" dxfId="113" priority="28" operator="containsText" text="NG">
      <formula>NOT(ISERROR(SEARCH("NG",E28)))</formula>
    </cfRule>
  </conditionalFormatting>
  <conditionalFormatting sqref="E27:E28 F31:F33">
    <cfRule type="containsText" dxfId="112" priority="27" operator="containsText" text="NG">
      <formula>NOT(ISERROR(SEARCH("NG",E27)))</formula>
    </cfRule>
  </conditionalFormatting>
  <conditionalFormatting sqref="E39 E55:E68 E45:E48">
    <cfRule type="containsText" dxfId="111" priority="25" operator="containsText" text="NG">
      <formula>NOT(ISERROR(SEARCH("NG",E39)))</formula>
    </cfRule>
    <cfRule type="containsText" dxfId="110" priority="26" operator="containsText" text="OK">
      <formula>NOT(ISERROR(SEARCH("OK",E39)))</formula>
    </cfRule>
  </conditionalFormatting>
  <conditionalFormatting sqref="E39 E55:E68 E45:E48">
    <cfRule type="containsText" dxfId="109" priority="24" operator="containsText" text="NG">
      <formula>NOT(ISERROR(SEARCH("NG",E39)))</formula>
    </cfRule>
  </conditionalFormatting>
  <conditionalFormatting sqref="E39 E55:E68 E45:E48">
    <cfRule type="containsText" dxfId="108" priority="23" operator="containsText" text="NG">
      <formula>NOT(ISERROR(SEARCH("NG",E39)))</formula>
    </cfRule>
  </conditionalFormatting>
  <conditionalFormatting sqref="F39:F48">
    <cfRule type="containsText" dxfId="107" priority="21" operator="containsText" text="NG">
      <formula>NOT(ISERROR(SEARCH("NG",F39)))</formula>
    </cfRule>
    <cfRule type="containsText" dxfId="106" priority="22" operator="containsText" text="OK">
      <formula>NOT(ISERROR(SEARCH("OK",F39)))</formula>
    </cfRule>
  </conditionalFormatting>
  <conditionalFormatting sqref="F39:F48">
    <cfRule type="containsText" dxfId="105" priority="20" operator="containsText" text="NG">
      <formula>NOT(ISERROR(SEARCH("NG",F39)))</formula>
    </cfRule>
  </conditionalFormatting>
  <conditionalFormatting sqref="F39:F48">
    <cfRule type="containsText" dxfId="104" priority="19" operator="containsText" text="NG">
      <formula>NOT(ISERROR(SEARCH("NG",F39)))</formula>
    </cfRule>
  </conditionalFormatting>
  <conditionalFormatting sqref="E40:E44">
    <cfRule type="containsText" dxfId="103" priority="17" operator="containsText" text="NG">
      <formula>NOT(ISERROR(SEARCH("NG",E40)))</formula>
    </cfRule>
    <cfRule type="containsText" dxfId="102" priority="18" operator="containsText" text="OK">
      <formula>NOT(ISERROR(SEARCH("OK",E40)))</formula>
    </cfRule>
  </conditionalFormatting>
  <conditionalFormatting sqref="E40:E44">
    <cfRule type="containsText" dxfId="101" priority="16" operator="containsText" text="NG">
      <formula>NOT(ISERROR(SEARCH("NG",E40)))</formula>
    </cfRule>
  </conditionalFormatting>
  <conditionalFormatting sqref="E40:E44">
    <cfRule type="containsText" dxfId="100" priority="15" operator="containsText" text="NG">
      <formula>NOT(ISERROR(SEARCH("NG",E40)))</formula>
    </cfRule>
  </conditionalFormatting>
  <conditionalFormatting sqref="F62">
    <cfRule type="containsText" dxfId="99" priority="13" operator="containsText" text="NG">
      <formula>NOT(ISERROR(SEARCH("NG",F62)))</formula>
    </cfRule>
    <cfRule type="containsText" dxfId="98" priority="14" operator="containsText" text="OK">
      <formula>NOT(ISERROR(SEARCH("OK",F62)))</formula>
    </cfRule>
  </conditionalFormatting>
  <conditionalFormatting sqref="F62">
    <cfRule type="containsText" dxfId="97" priority="12" operator="containsText" text="NG">
      <formula>NOT(ISERROR(SEARCH("NG",F62)))</formula>
    </cfRule>
  </conditionalFormatting>
  <conditionalFormatting sqref="F62">
    <cfRule type="containsText" dxfId="96" priority="11" operator="containsText" text="NG">
      <formula>NOT(ISERROR(SEARCH("NG",F62)))</formula>
    </cfRule>
  </conditionalFormatting>
  <conditionalFormatting sqref="A8:J8">
    <cfRule type="containsText" dxfId="95" priority="1" operator="containsText" text="The member is designed as compression member but tensile capacity is checked">
      <formula>NOT(ISERROR(SEARCH("The member is designed as compression member but tensile capacity is checked",A8)))</formula>
    </cfRule>
    <cfRule type="containsText" dxfId="94" priority="2" operator="containsText" text="The member is designed as compression member but tensile capacity is checked">
      <formula>NOT(ISERROR(SEARCH("The member is designed as compression member but tensile capacity is checked",A8)))</formula>
    </cfRule>
    <cfRule type="containsText" dxfId="93" priority="3" operator="containsText" text="The member is designed as compression member but tensile capacity is checked">
      <formula>NOT(ISERROR(SEARCH("The member is designed as compression member but tensile capacity is checked",A8)))</formula>
    </cfRule>
    <cfRule type="containsText" dxfId="92" priority="4" operator="containsText" text="The member is designed as compression member but tensile capacity is checked">
      <formula>NOT(ISERROR(SEARCH("The member is designed as compression member but tensile capacity is checked",A8)))</formula>
    </cfRule>
    <cfRule type="containsText" dxfId="91" priority="5" operator="containsText" text="The member is designed as compression member but the tensile capacity is checked">
      <formula>NOT(ISERROR(SEARCH("The member is designed as compression member but the tensile capacity is checked",A8)))</formula>
    </cfRule>
    <cfRule type="containsText" dxfId="90" priority="6" operator="containsText" text=" the member is designed as compression member but the tensile capacity is checked">
      <formula>NOT(ISERROR(SEARCH(" the member is designed as compression member but the tensile capacity is checked",A8)))</formula>
    </cfRule>
    <cfRule type="containsText" dxfId="89" priority="7" operator="containsText" text="The member is designed as tension member but compressive capacity is checked">
      <formula>NOT(ISERROR(SEARCH("The member is designed as tension member but compressive capacity is checked",A8)))</formula>
    </cfRule>
    <cfRule type="containsText" dxfId="88" priority="8" operator="containsText" text="The member is designed as pure tension member">
      <formula>NOT(ISERROR(SEARCH("The member is designed as pure tension member",A8)))</formula>
    </cfRule>
    <cfRule type="containsText" dxfId="87" priority="9" operator="containsText" text="The is designed as pure tension member">
      <formula>NOT(ISERROR(SEARCH("The is designed as pure tension member",A8)))</formula>
    </cfRule>
    <cfRule type="containsText" dxfId="86" priority="10" operator="containsText" text="The member is designed as pure compression member">
      <formula>NOT(ISERROR(SEARCH("The member is designed as pure compression member",A8)))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68"/>
  <sheetViews>
    <sheetView workbookViewId="0">
      <selection activeCell="A8" sqref="A8:J8"/>
    </sheetView>
  </sheetViews>
  <sheetFormatPr defaultRowHeight="15" x14ac:dyDescent="0.25"/>
  <cols>
    <col min="1" max="1" width="16" customWidth="1"/>
    <col min="2" max="2" width="9.140625" customWidth="1"/>
  </cols>
  <sheetData>
    <row r="1" spans="1:10" x14ac:dyDescent="0.25">
      <c r="A1" s="52" t="s">
        <v>63</v>
      </c>
      <c r="B1" s="52"/>
      <c r="C1" s="52"/>
      <c r="D1" s="52"/>
      <c r="E1" s="52"/>
      <c r="F1" s="52"/>
      <c r="G1" s="52"/>
      <c r="H1" s="52"/>
      <c r="I1" s="52"/>
    </row>
    <row r="2" spans="1:10" x14ac:dyDescent="0.25">
      <c r="A2" s="52"/>
      <c r="B2" s="52"/>
      <c r="C2" s="52"/>
      <c r="D2" s="52"/>
      <c r="E2" s="52"/>
      <c r="F2" s="52"/>
      <c r="G2" s="52"/>
      <c r="H2" s="52"/>
      <c r="I2" s="52"/>
    </row>
    <row r="3" spans="1:10" x14ac:dyDescent="0.25">
      <c r="A3" s="42" t="s">
        <v>3</v>
      </c>
      <c r="B3" s="42"/>
      <c r="C3" t="str">
        <f>IF('Enter Data'!C3="","",'Enter Data'!C3)</f>
        <v>BJ</v>
      </c>
      <c r="D3" t="s">
        <v>12</v>
      </c>
      <c r="E3">
        <f>K</f>
        <v>1</v>
      </c>
      <c r="G3" t="s">
        <v>66</v>
      </c>
      <c r="H3">
        <f>IF(tg="","",tg)</f>
        <v>10</v>
      </c>
      <c r="I3" t="s">
        <v>16</v>
      </c>
    </row>
    <row r="4" spans="1:10" x14ac:dyDescent="0.25">
      <c r="A4" t="s">
        <v>2</v>
      </c>
      <c r="B4">
        <f>IF(L="","",L)</f>
        <v>3.2031999999999998</v>
      </c>
      <c r="C4" t="s">
        <v>4</v>
      </c>
      <c r="D4" t="s">
        <v>7</v>
      </c>
      <c r="E4">
        <f>Fy</f>
        <v>250</v>
      </c>
      <c r="F4" t="s">
        <v>8</v>
      </c>
      <c r="G4" s="47" t="s">
        <v>67</v>
      </c>
      <c r="H4" s="47"/>
      <c r="I4" s="47"/>
    </row>
    <row r="5" spans="1:10" x14ac:dyDescent="0.25">
      <c r="A5" t="s">
        <v>0</v>
      </c>
      <c r="B5">
        <f>IF(Tu="","",Tu)</f>
        <v>107.3282</v>
      </c>
      <c r="C5" t="s">
        <v>5</v>
      </c>
      <c r="D5" t="s">
        <v>9</v>
      </c>
      <c r="E5">
        <f>Fu</f>
        <v>400</v>
      </c>
      <c r="F5" t="s">
        <v>8</v>
      </c>
    </row>
    <row r="6" spans="1:10" x14ac:dyDescent="0.25">
      <c r="A6" t="s">
        <v>1</v>
      </c>
      <c r="B6">
        <f>IF(Pu="","",Pu)</f>
        <v>178.78100000000001</v>
      </c>
      <c r="C6" t="s">
        <v>5</v>
      </c>
      <c r="D6" t="s">
        <v>10</v>
      </c>
      <c r="E6">
        <f>U</f>
        <v>1</v>
      </c>
    </row>
    <row r="7" spans="1:10" x14ac:dyDescent="0.25">
      <c r="A7" s="43" t="s">
        <v>6</v>
      </c>
      <c r="B7" s="43"/>
    </row>
    <row r="8" spans="1:10" ht="15.75" x14ac:dyDescent="0.25">
      <c r="A8" s="46" t="str">
        <f>IF(OR(L="",Tu="",L=""),"",IF(Tu&lt;Pu,"Case 1: The member is designed as pure compression member",IF(Pu&lt;0.1*Tu,"Case 2: The member is designed as pure tension member",IF(Tu&gt;(1+0.015*L^2)*Pu,"Case 3: The member is designed as tension member but compressive capacity is checked",IF(AND(Tu&gt;=Pu,Pu&gt;=0.1*Tu),"Case 4: The member is designed as compression member but tensile capacity is checked","Error")))))</f>
        <v>Case 1: The member is designed as pure compression member</v>
      </c>
      <c r="B8" s="46"/>
      <c r="C8" s="46"/>
      <c r="D8" s="46"/>
      <c r="E8" s="46"/>
      <c r="F8" s="46"/>
      <c r="G8" s="46"/>
      <c r="H8" s="46"/>
      <c r="I8" s="46"/>
      <c r="J8" s="46"/>
    </row>
    <row r="10" spans="1:10" x14ac:dyDescent="0.25">
      <c r="A10" t="s">
        <v>11</v>
      </c>
      <c r="B10">
        <f>ROUND((Tu*1000)/(0.9*Fy),0)</f>
        <v>477</v>
      </c>
      <c r="C10" t="s">
        <v>14</v>
      </c>
    </row>
    <row r="11" spans="1:10" ht="30" x14ac:dyDescent="0.25">
      <c r="A11" s="19" t="s">
        <v>68</v>
      </c>
      <c r="B11">
        <f>ROUND(B10/2,0)</f>
        <v>239</v>
      </c>
      <c r="C11" t="s">
        <v>14</v>
      </c>
    </row>
    <row r="12" spans="1:10" x14ac:dyDescent="0.25">
      <c r="A12" t="s">
        <v>15</v>
      </c>
      <c r="B12" s="28">
        <v>50</v>
      </c>
      <c r="C12" t="s">
        <v>16</v>
      </c>
    </row>
    <row r="14" spans="1:10" x14ac:dyDescent="0.25">
      <c r="A14" s="53" t="s">
        <v>17</v>
      </c>
      <c r="B14" s="53"/>
      <c r="C14" s="53"/>
      <c r="D14" s="53"/>
    </row>
    <row r="15" spans="1:10" x14ac:dyDescent="0.25">
      <c r="A15" s="54" t="s">
        <v>18</v>
      </c>
      <c r="B15" s="54"/>
      <c r="C15" s="2" t="s">
        <v>75</v>
      </c>
      <c r="D15" s="28">
        <v>76</v>
      </c>
      <c r="E15" s="3" t="s">
        <v>20</v>
      </c>
      <c r="F15" s="28">
        <v>76</v>
      </c>
      <c r="G15" s="3" t="s">
        <v>20</v>
      </c>
      <c r="H15" s="28">
        <v>4.8</v>
      </c>
    </row>
    <row r="16" spans="1:10" x14ac:dyDescent="0.25">
      <c r="A16" t="s">
        <v>74</v>
      </c>
    </row>
    <row r="17" spans="1:6" x14ac:dyDescent="0.25">
      <c r="A17" t="s">
        <v>25</v>
      </c>
      <c r="B17" s="28">
        <v>1720</v>
      </c>
      <c r="C17" t="s">
        <v>14</v>
      </c>
    </row>
    <row r="18" spans="1:6" x14ac:dyDescent="0.25">
      <c r="A18" t="s">
        <v>69</v>
      </c>
      <c r="B18" s="28">
        <v>24.3</v>
      </c>
      <c r="C18" t="s">
        <v>16</v>
      </c>
    </row>
    <row r="19" spans="1:6" x14ac:dyDescent="0.25">
      <c r="A19" t="s">
        <v>70</v>
      </c>
      <c r="B19" s="28">
        <v>123</v>
      </c>
      <c r="C19" t="s">
        <v>71</v>
      </c>
    </row>
    <row r="20" spans="1:6" x14ac:dyDescent="0.25">
      <c r="A20" t="s">
        <v>26</v>
      </c>
      <c r="B20" s="28">
        <v>23.9</v>
      </c>
      <c r="C20" t="s">
        <v>16</v>
      </c>
    </row>
    <row r="21" spans="1:6" x14ac:dyDescent="0.25">
      <c r="A21" t="s">
        <v>27</v>
      </c>
      <c r="B21" s="28">
        <v>10</v>
      </c>
      <c r="C21" t="s">
        <v>16</v>
      </c>
    </row>
    <row r="22" spans="1:6" x14ac:dyDescent="0.25">
      <c r="A22" t="s">
        <v>28</v>
      </c>
      <c r="B22" s="28">
        <v>15.1</v>
      </c>
      <c r="C22" t="s">
        <v>16</v>
      </c>
    </row>
    <row r="24" spans="1:6" x14ac:dyDescent="0.25">
      <c r="A24" s="1" t="s">
        <v>21</v>
      </c>
    </row>
    <row r="25" spans="1:6" x14ac:dyDescent="0.25">
      <c r="A25" s="1" t="s">
        <v>72</v>
      </c>
    </row>
    <row r="26" spans="1:6" x14ac:dyDescent="0.25">
      <c r="A26" s="4" t="s">
        <v>29</v>
      </c>
      <c r="B26">
        <f>B12</f>
        <v>50</v>
      </c>
      <c r="C26" t="s">
        <v>16</v>
      </c>
    </row>
    <row r="27" spans="1:6" x14ac:dyDescent="0.25">
      <c r="A27" s="4" t="s">
        <v>30</v>
      </c>
      <c r="B27">
        <f>D15</f>
        <v>76</v>
      </c>
      <c r="C27" t="s">
        <v>16</v>
      </c>
      <c r="F27" s="1" t="str">
        <f>IF(B27&gt;B26,"OK","NG")</f>
        <v>OK</v>
      </c>
    </row>
    <row r="28" spans="1:6" x14ac:dyDescent="0.25">
      <c r="A28" s="1" t="s">
        <v>22</v>
      </c>
    </row>
    <row r="29" spans="1:6" x14ac:dyDescent="0.25">
      <c r="A29" s="4" t="s">
        <v>32</v>
      </c>
      <c r="B29">
        <f>Tu</f>
        <v>107.3282</v>
      </c>
      <c r="C29" t="s">
        <v>5</v>
      </c>
    </row>
    <row r="30" spans="1:6" x14ac:dyDescent="0.25">
      <c r="A30" s="1" t="s">
        <v>23</v>
      </c>
    </row>
    <row r="31" spans="1:6" x14ac:dyDescent="0.25">
      <c r="A31" s="4" t="s">
        <v>24</v>
      </c>
      <c r="B31">
        <f>0.9*Fy*2*B17/1000</f>
        <v>774</v>
      </c>
      <c r="C31" t="s">
        <v>5</v>
      </c>
      <c r="F31" s="1" t="str">
        <f>IF(B31&gt;B29,"OK","NG")</f>
        <v>OK</v>
      </c>
    </row>
    <row r="32" spans="1:6" x14ac:dyDescent="0.25">
      <c r="A32" s="4"/>
    </row>
    <row r="33" spans="1:9" x14ac:dyDescent="0.25">
      <c r="A33" s="1" t="s">
        <v>31</v>
      </c>
    </row>
    <row r="34" spans="1:9" x14ac:dyDescent="0.25">
      <c r="A34" s="4" t="s">
        <v>24</v>
      </c>
      <c r="B34">
        <f>0.75*Fu*U*2*B17/1000</f>
        <v>1032</v>
      </c>
      <c r="C34" t="s">
        <v>5</v>
      </c>
      <c r="F34" s="1" t="str">
        <f>IF(B34&gt;B29,"OK","NG")</f>
        <v>OK</v>
      </c>
    </row>
    <row r="36" spans="1:9" x14ac:dyDescent="0.25">
      <c r="A36" s="1" t="s">
        <v>33</v>
      </c>
    </row>
    <row r="37" spans="1:9" x14ac:dyDescent="0.25">
      <c r="A37" s="4" t="s">
        <v>26</v>
      </c>
      <c r="B37">
        <f>B20</f>
        <v>23.9</v>
      </c>
      <c r="C37" t="s">
        <v>16</v>
      </c>
      <c r="D37" s="13"/>
    </row>
    <row r="38" spans="1:9" x14ac:dyDescent="0.25">
      <c r="A38" s="4" t="s">
        <v>73</v>
      </c>
      <c r="B38">
        <f>(2*B19*10^4)+(2*B17*((B18+0.5*tg)^2))</f>
        <v>5413205.5999999996</v>
      </c>
      <c r="C38" s="10" t="s">
        <v>71</v>
      </c>
      <c r="D38" s="13" t="s">
        <v>78</v>
      </c>
      <c r="E38" s="1"/>
    </row>
    <row r="39" spans="1:9" x14ac:dyDescent="0.25">
      <c r="A39" s="4" t="s">
        <v>27</v>
      </c>
      <c r="B39">
        <f>ROUND(SQRT(B38/(2*B17)),1)</f>
        <v>39.700000000000003</v>
      </c>
      <c r="C39" s="10" t="s">
        <v>16</v>
      </c>
      <c r="D39" s="13" t="s">
        <v>78</v>
      </c>
      <c r="E39" s="14"/>
    </row>
    <row r="40" spans="1:9" x14ac:dyDescent="0.25">
      <c r="A40" s="4" t="s">
        <v>76</v>
      </c>
      <c r="B40">
        <f>ROUND(L*1000/B37,0)</f>
        <v>134</v>
      </c>
      <c r="C40" s="10"/>
      <c r="D40" s="13"/>
      <c r="E40" s="14"/>
    </row>
    <row r="41" spans="1:9" x14ac:dyDescent="0.25">
      <c r="A41" s="4" t="s">
        <v>77</v>
      </c>
      <c r="B41">
        <f>ROUND(L*1000/B39,0)</f>
        <v>81</v>
      </c>
      <c r="C41" s="3"/>
      <c r="D41" s="13"/>
      <c r="E41" s="1"/>
    </row>
    <row r="42" spans="1:9" x14ac:dyDescent="0.25">
      <c r="A42" s="4" t="s">
        <v>50</v>
      </c>
      <c r="B42">
        <f>MAX(B40:B41)</f>
        <v>134</v>
      </c>
      <c r="C42" s="3" t="s">
        <v>34</v>
      </c>
      <c r="D42" s="13">
        <v>300</v>
      </c>
      <c r="E42" s="14"/>
      <c r="F42" s="14" t="str">
        <f>IF(B42&lt;=D42,"OK","NG")</f>
        <v>OK</v>
      </c>
    </row>
    <row r="43" spans="1:9" x14ac:dyDescent="0.25">
      <c r="A43" s="4"/>
      <c r="C43" s="3"/>
      <c r="D43" s="13"/>
      <c r="E43" s="14"/>
      <c r="F43" s="14"/>
    </row>
    <row r="44" spans="1:9" x14ac:dyDescent="0.25">
      <c r="A44" s="14" t="s">
        <v>79</v>
      </c>
      <c r="C44" s="3"/>
      <c r="D44" s="13"/>
      <c r="E44" s="14"/>
      <c r="F44" s="14"/>
    </row>
    <row r="45" spans="1:9" ht="30" x14ac:dyDescent="0.25">
      <c r="A45" s="20" t="s">
        <v>83</v>
      </c>
      <c r="B45" s="28">
        <v>75</v>
      </c>
      <c r="C45" s="10" t="s">
        <v>16</v>
      </c>
      <c r="D45" s="13"/>
      <c r="E45" s="14"/>
      <c r="F45" s="14"/>
    </row>
    <row r="46" spans="1:9" x14ac:dyDescent="0.25">
      <c r="A46" s="4" t="s">
        <v>80</v>
      </c>
      <c r="B46" s="21" t="s">
        <v>81</v>
      </c>
      <c r="C46" s="3"/>
      <c r="D46" s="15" t="s">
        <v>99</v>
      </c>
      <c r="E46" s="14"/>
      <c r="F46" s="14"/>
    </row>
    <row r="47" spans="1:9" x14ac:dyDescent="0.25">
      <c r="A47" s="4" t="s">
        <v>82</v>
      </c>
      <c r="B47">
        <f>ROUND(0.75*B42*B22/1000,3)</f>
        <v>1.518</v>
      </c>
      <c r="C47" s="10" t="s">
        <v>4</v>
      </c>
      <c r="D47" s="13"/>
      <c r="E47" s="14"/>
      <c r="F47" s="14"/>
    </row>
    <row r="48" spans="1:9" ht="15" customHeight="1" x14ac:dyDescent="0.25">
      <c r="A48" s="22" t="s">
        <v>84</v>
      </c>
      <c r="B48">
        <f>B45</f>
        <v>75</v>
      </c>
      <c r="C48" s="51" t="s">
        <v>86</v>
      </c>
      <c r="D48" s="51"/>
      <c r="E48" s="51"/>
      <c r="F48" s="51"/>
      <c r="G48" s="51"/>
      <c r="H48" s="51"/>
      <c r="I48" s="51"/>
    </row>
    <row r="49" spans="1:9" x14ac:dyDescent="0.25">
      <c r="A49" s="4"/>
      <c r="C49" s="51"/>
      <c r="D49" s="51"/>
      <c r="E49" s="51"/>
      <c r="F49" s="51"/>
      <c r="G49" s="51"/>
      <c r="H49" s="51"/>
      <c r="I49" s="51"/>
    </row>
    <row r="50" spans="1:9" x14ac:dyDescent="0.25">
      <c r="A50" s="4"/>
      <c r="C50" s="26" t="s">
        <v>85</v>
      </c>
      <c r="D50" s="23">
        <f>B45</f>
        <v>75</v>
      </c>
      <c r="E50" s="24"/>
      <c r="F50" s="24"/>
      <c r="G50" s="24"/>
      <c r="H50" s="24"/>
      <c r="I50" s="24"/>
    </row>
    <row r="51" spans="1:9" x14ac:dyDescent="0.25">
      <c r="A51" s="4"/>
      <c r="C51" s="26"/>
      <c r="D51" s="23"/>
      <c r="E51" s="24"/>
      <c r="F51" s="24"/>
      <c r="G51" s="24"/>
      <c r="H51" s="24"/>
      <c r="I51" s="24"/>
    </row>
    <row r="52" spans="1:9" ht="30" x14ac:dyDescent="0.25">
      <c r="A52" s="20" t="s">
        <v>87</v>
      </c>
      <c r="B52">
        <f>ROUNDUP((L*1000)/(B47*1000+B45),0)</f>
        <v>3</v>
      </c>
      <c r="C52" s="26"/>
      <c r="D52" s="23"/>
      <c r="E52" s="24"/>
      <c r="F52" s="24"/>
      <c r="G52" s="24"/>
      <c r="H52" s="24"/>
      <c r="I52" s="24"/>
    </row>
    <row r="53" spans="1:9" s="18" customFormat="1" ht="30" customHeight="1" x14ac:dyDescent="0.25">
      <c r="A53" s="20" t="s">
        <v>88</v>
      </c>
      <c r="B53" s="18">
        <f>B52-1</f>
        <v>2</v>
      </c>
      <c r="C53" s="51" t="s">
        <v>89</v>
      </c>
      <c r="D53" s="51"/>
      <c r="E53" s="51"/>
      <c r="F53" s="51"/>
      <c r="G53" s="51"/>
      <c r="H53" s="51"/>
      <c r="I53" s="51"/>
    </row>
    <row r="54" spans="1:9" s="18" customFormat="1" x14ac:dyDescent="0.25">
      <c r="A54" s="18" t="s">
        <v>90</v>
      </c>
      <c r="B54" s="18">
        <f>ROUND((((L*1000)/B52)-B45)/1000,3)</f>
        <v>0.99299999999999999</v>
      </c>
      <c r="C54" s="10" t="s">
        <v>16</v>
      </c>
      <c r="D54" s="2"/>
      <c r="E54" s="16"/>
    </row>
    <row r="55" spans="1:9" s="18" customFormat="1" x14ac:dyDescent="0.25">
      <c r="C55" s="3"/>
      <c r="D55" s="2"/>
      <c r="E55" s="16"/>
    </row>
    <row r="56" spans="1:9" x14ac:dyDescent="0.25">
      <c r="A56" t="s">
        <v>51</v>
      </c>
      <c r="C56" s="3"/>
      <c r="D56" s="2"/>
      <c r="E56" s="1"/>
    </row>
    <row r="57" spans="1:9" s="18" customFormat="1" x14ac:dyDescent="0.25">
      <c r="C57" s="3"/>
      <c r="D57" s="2"/>
      <c r="E57" s="16"/>
    </row>
    <row r="58" spans="1:9" x14ac:dyDescent="0.25">
      <c r="A58" s="1" t="s">
        <v>40</v>
      </c>
    </row>
    <row r="59" spans="1:9" x14ac:dyDescent="0.25">
      <c r="A59" s="9" t="s">
        <v>19</v>
      </c>
      <c r="B59" s="9">
        <f>IF(AND($F$27="OK",$F$31="OK",$F$34="OK",$F$42="OK"),D15,"")</f>
        <v>76</v>
      </c>
      <c r="C59" s="3" t="s">
        <v>20</v>
      </c>
      <c r="D59" s="9">
        <f>IF(AND($F$27="OK",$F$31="OK",$F$34="OK",$F$42="OK"),F15,"")</f>
        <v>76</v>
      </c>
      <c r="E59" s="3" t="s">
        <v>20</v>
      </c>
      <c r="F59" s="9">
        <f>IF(AND($F$27="OK",$F$31="OK",$F$34="OK",$F$42="OK"),H15,"")</f>
        <v>4.8</v>
      </c>
    </row>
    <row r="60" spans="1:9" x14ac:dyDescent="0.25">
      <c r="A60" s="6"/>
      <c r="B60" s="6"/>
      <c r="C60" s="6"/>
      <c r="D60" s="6"/>
      <c r="E60" s="6"/>
    </row>
    <row r="61" spans="1:9" x14ac:dyDescent="0.25">
      <c r="A61" s="8"/>
      <c r="B61" s="8"/>
      <c r="C61" s="8"/>
      <c r="D61" s="8"/>
      <c r="E61" s="6"/>
    </row>
    <row r="62" spans="1:9" x14ac:dyDescent="0.25">
      <c r="A62" s="6"/>
      <c r="B62" s="6"/>
      <c r="C62" s="6"/>
      <c r="D62" s="6"/>
      <c r="E62" s="6"/>
    </row>
    <row r="63" spans="1:9" x14ac:dyDescent="0.25">
      <c r="A63" s="6"/>
      <c r="B63" s="6"/>
      <c r="C63" s="6"/>
      <c r="D63" s="6"/>
      <c r="E63" s="7"/>
    </row>
    <row r="64" spans="1:9" x14ac:dyDescent="0.25">
      <c r="A64" s="6"/>
      <c r="B64" s="6"/>
      <c r="C64" s="6"/>
      <c r="D64" s="6"/>
      <c r="E64" s="6"/>
    </row>
    <row r="65" spans="1:5" x14ac:dyDescent="0.25">
      <c r="A65" s="5"/>
      <c r="B65" s="5"/>
      <c r="C65" s="5"/>
      <c r="D65" s="5"/>
      <c r="E65" s="5"/>
    </row>
    <row r="66" spans="1:5" x14ac:dyDescent="0.25">
      <c r="A66" s="5"/>
      <c r="B66" s="5"/>
      <c r="C66" s="5"/>
      <c r="D66" s="5"/>
      <c r="E66" s="5"/>
    </row>
    <row r="67" spans="1:5" x14ac:dyDescent="0.25">
      <c r="A67" s="5"/>
      <c r="B67" s="5"/>
      <c r="C67" s="5"/>
      <c r="D67" s="5"/>
      <c r="E67" s="5"/>
    </row>
    <row r="68" spans="1:5" x14ac:dyDescent="0.25">
      <c r="A68" s="5"/>
      <c r="B68" s="5"/>
      <c r="C68" s="5"/>
      <c r="D68" s="5"/>
      <c r="E68" s="5"/>
    </row>
  </sheetData>
  <sheetProtection algorithmName="SHA-512" hashValue="LUkjZplbHrGpzF0H4KHYadu8Bk47x2Neeme2kym+WmK/2osDgHJkMaGiWE0ZfE3GEMpd3Pg98914UaQFgeIYfQ==" saltValue="ZX4kzbzjkFQtHfYTlmqUEg==" spinCount="100000" sheet="1" objects="1" scenarios="1"/>
  <mergeCells count="9">
    <mergeCell ref="C53:I53"/>
    <mergeCell ref="C48:I49"/>
    <mergeCell ref="A1:I2"/>
    <mergeCell ref="A3:B3"/>
    <mergeCell ref="A7:B7"/>
    <mergeCell ref="A14:D14"/>
    <mergeCell ref="A15:B15"/>
    <mergeCell ref="G4:I4"/>
    <mergeCell ref="A8:J8"/>
  </mergeCells>
  <conditionalFormatting sqref="E60:E63 E37:E47 G35:G36 F27:F34 G26 E54:E57">
    <cfRule type="containsText" dxfId="85" priority="21" operator="containsText" text="NG">
      <formula>NOT(ISERROR(SEARCH("NG",E26)))</formula>
    </cfRule>
    <cfRule type="containsText" dxfId="84" priority="22" operator="containsText" text="OK">
      <formula>NOT(ISERROR(SEARCH("OK",E26)))</formula>
    </cfRule>
  </conditionalFormatting>
  <conditionalFormatting sqref="E60:E63 E37:E47 E24 G25:G26 G35:G36 F27:F34 E54:E57">
    <cfRule type="containsText" dxfId="83" priority="20" operator="containsText" text="NG">
      <formula>NOT(ISERROR(SEARCH("NG",E24)))</formula>
    </cfRule>
  </conditionalFormatting>
  <conditionalFormatting sqref="E60:E63 E23:E24 E37:E47 G25:G26 G35:G36 F27:F34 E54:E57">
    <cfRule type="containsText" dxfId="82" priority="19" operator="containsText" text="NG">
      <formula>NOT(ISERROR(SEARCH("NG",E23)))</formula>
    </cfRule>
  </conditionalFormatting>
  <conditionalFormatting sqref="E58">
    <cfRule type="containsText" dxfId="81" priority="15" operator="containsText" text="NG">
      <formula>NOT(ISERROR(SEARCH("NG",E58)))</formula>
    </cfRule>
  </conditionalFormatting>
  <conditionalFormatting sqref="E58">
    <cfRule type="containsText" dxfId="80" priority="17" operator="containsText" text="NG">
      <formula>NOT(ISERROR(SEARCH("NG",E58)))</formula>
    </cfRule>
    <cfRule type="containsText" dxfId="79" priority="18" operator="containsText" text="OK">
      <formula>NOT(ISERROR(SEARCH("OK",E58)))</formula>
    </cfRule>
  </conditionalFormatting>
  <conditionalFormatting sqref="E58">
    <cfRule type="containsText" dxfId="78" priority="16" operator="containsText" text="NG">
      <formula>NOT(ISERROR(SEARCH("NG",E58)))</formula>
    </cfRule>
  </conditionalFormatting>
  <conditionalFormatting sqref="F42:F47">
    <cfRule type="containsText" dxfId="77" priority="13" operator="containsText" text="NG">
      <formula>NOT(ISERROR(SEARCH("NG",F42)))</formula>
    </cfRule>
    <cfRule type="containsText" dxfId="76" priority="14" operator="containsText" text="OK">
      <formula>NOT(ISERROR(SEARCH("OK",F42)))</formula>
    </cfRule>
  </conditionalFormatting>
  <conditionalFormatting sqref="F42:F47">
    <cfRule type="containsText" dxfId="75" priority="12" operator="containsText" text="NG">
      <formula>NOT(ISERROR(SEARCH("NG",F42)))</formula>
    </cfRule>
  </conditionalFormatting>
  <conditionalFormatting sqref="F42:F47">
    <cfRule type="containsText" dxfId="74" priority="11" operator="containsText" text="NG">
      <formula>NOT(ISERROR(SEARCH("NG",F42)))</formula>
    </cfRule>
  </conditionalFormatting>
  <conditionalFormatting sqref="A8:J8">
    <cfRule type="containsText" dxfId="73" priority="1" operator="containsText" text="The member is designed as compression member but tensile capacity is checked">
      <formula>NOT(ISERROR(SEARCH("The member is designed as compression member but tensile capacity is checked",A8)))</formula>
    </cfRule>
    <cfRule type="containsText" dxfId="72" priority="2" operator="containsText" text="The member is designed as compression member but tensile capacity is checked">
      <formula>NOT(ISERROR(SEARCH("The member is designed as compression member but tensile capacity is checked",A8)))</formula>
    </cfRule>
    <cfRule type="containsText" dxfId="71" priority="3" operator="containsText" text="The member is designed as compression member but tensile capacity is checked">
      <formula>NOT(ISERROR(SEARCH("The member is designed as compression member but tensile capacity is checked",A8)))</formula>
    </cfRule>
    <cfRule type="containsText" dxfId="70" priority="4" operator="containsText" text="The member is designed as compression member but tensile capacity is checked">
      <formula>NOT(ISERROR(SEARCH("The member is designed as compression member but tensile capacity is checked",A8)))</formula>
    </cfRule>
    <cfRule type="containsText" dxfId="69" priority="5" operator="containsText" text="The member is designed as compression member but the tensile capacity is checked">
      <formula>NOT(ISERROR(SEARCH("The member is designed as compression member but the tensile capacity is checked",A8)))</formula>
    </cfRule>
    <cfRule type="containsText" dxfId="68" priority="6" operator="containsText" text=" the member is designed as compression member but the tensile capacity is checked">
      <formula>NOT(ISERROR(SEARCH(" the member is designed as compression member but the tensile capacity is checked",A8)))</formula>
    </cfRule>
    <cfRule type="containsText" dxfId="67" priority="7" operator="containsText" text="The member is designed as tension member but compressive capacity is checked">
      <formula>NOT(ISERROR(SEARCH("The member is designed as tension member but compressive capacity is checked",A8)))</formula>
    </cfRule>
    <cfRule type="containsText" dxfId="66" priority="8" operator="containsText" text="The member is designed as pure tension member">
      <formula>NOT(ISERROR(SEARCH("The member is designed as pure tension member",A8)))</formula>
    </cfRule>
    <cfRule type="containsText" dxfId="65" priority="9" operator="containsText" text="The is designed as pure tension member">
      <formula>NOT(ISERROR(SEARCH("The is designed as pure tension member",A8)))</formula>
    </cfRule>
    <cfRule type="containsText" dxfId="64" priority="10" operator="containsText" text="The member is designed as pure compression member">
      <formula>NOT(ISERROR(SEARCH("The member is designed as pure compression member",A8)))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66"/>
  <sheetViews>
    <sheetView topLeftCell="A37" workbookViewId="0">
      <selection activeCell="B49" sqref="B49"/>
    </sheetView>
  </sheetViews>
  <sheetFormatPr defaultRowHeight="15" x14ac:dyDescent="0.25"/>
  <cols>
    <col min="1" max="1" width="16" customWidth="1"/>
    <col min="2" max="2" width="10.85546875" customWidth="1"/>
  </cols>
  <sheetData>
    <row r="1" spans="1:10" ht="15" customHeight="1" x14ac:dyDescent="0.25">
      <c r="A1" s="55" t="s">
        <v>64</v>
      </c>
      <c r="B1" s="55"/>
      <c r="C1" s="55"/>
      <c r="D1" s="55"/>
      <c r="E1" s="55"/>
      <c r="F1" s="55"/>
      <c r="G1" s="55"/>
      <c r="H1" s="55"/>
      <c r="I1" s="55"/>
    </row>
    <row r="2" spans="1:10" ht="15" customHeight="1" x14ac:dyDescent="0.25">
      <c r="A2" s="55"/>
      <c r="B2" s="55"/>
      <c r="C2" s="55"/>
      <c r="D2" s="55"/>
      <c r="E2" s="55"/>
      <c r="F2" s="55"/>
      <c r="G2" s="55"/>
      <c r="H2" s="55"/>
      <c r="I2" s="55"/>
    </row>
    <row r="3" spans="1:10" x14ac:dyDescent="0.25">
      <c r="A3" s="42" t="s">
        <v>3</v>
      </c>
      <c r="B3" s="42"/>
      <c r="C3" t="str">
        <f>IF('Enter Data'!C3="","",'Enter Data'!C3)</f>
        <v>BJ</v>
      </c>
      <c r="D3" t="s">
        <v>12</v>
      </c>
      <c r="E3">
        <f>K</f>
        <v>1</v>
      </c>
      <c r="G3" t="s">
        <v>66</v>
      </c>
      <c r="H3">
        <f>IF(tg="","",tg)</f>
        <v>10</v>
      </c>
      <c r="I3" t="s">
        <v>16</v>
      </c>
    </row>
    <row r="4" spans="1:10" x14ac:dyDescent="0.25">
      <c r="A4" t="s">
        <v>2</v>
      </c>
      <c r="B4">
        <f>IF(L="","",L)</f>
        <v>3.2031999999999998</v>
      </c>
      <c r="C4" t="s">
        <v>4</v>
      </c>
      <c r="D4" t="s">
        <v>7</v>
      </c>
      <c r="E4">
        <f>Fy</f>
        <v>250</v>
      </c>
      <c r="F4" t="s">
        <v>8</v>
      </c>
      <c r="G4" s="47" t="s">
        <v>67</v>
      </c>
      <c r="H4" s="47"/>
      <c r="I4" s="47"/>
    </row>
    <row r="5" spans="1:10" x14ac:dyDescent="0.25">
      <c r="A5" t="s">
        <v>0</v>
      </c>
      <c r="B5">
        <f>IF(Tu="","",Tu)</f>
        <v>107.3282</v>
      </c>
      <c r="C5" t="s">
        <v>5</v>
      </c>
      <c r="D5" t="s">
        <v>9</v>
      </c>
      <c r="E5">
        <f>Fu</f>
        <v>400</v>
      </c>
      <c r="F5" t="s">
        <v>8</v>
      </c>
    </row>
    <row r="6" spans="1:10" x14ac:dyDescent="0.25">
      <c r="A6" t="s">
        <v>1</v>
      </c>
      <c r="B6">
        <f>IF(Pu="","",Pu)</f>
        <v>178.78100000000001</v>
      </c>
      <c r="C6" t="s">
        <v>5</v>
      </c>
      <c r="D6" t="s">
        <v>10</v>
      </c>
      <c r="E6">
        <f>U</f>
        <v>1</v>
      </c>
    </row>
    <row r="7" spans="1:10" x14ac:dyDescent="0.25">
      <c r="A7" s="43" t="s">
        <v>6</v>
      </c>
      <c r="B7" s="43"/>
    </row>
    <row r="8" spans="1:10" ht="15.75" x14ac:dyDescent="0.25">
      <c r="A8" s="46" t="str">
        <f>IF(OR(L="",Tu="",L=""),"",IF(Tu&lt;Pu,"Case 1: The member is designed as pure compression member",IF(Pu&lt;0.1*Tu,"Case 2: The member is designed as pure tension member",IF(Tu&gt;(1+0.015*L^2)*Pu,"Case 3: The member is designed as tension member but compressive capacity is checked",IF(AND(Tu&gt;=Pu,Pu&gt;=0.1*Tu),"Case 4: The member is designed as compression member but tensile capacity is checked","Error")))))</f>
        <v>Case 1: The member is designed as pure compression member</v>
      </c>
      <c r="B8" s="46"/>
      <c r="C8" s="46"/>
      <c r="D8" s="46"/>
      <c r="E8" s="46"/>
      <c r="F8" s="46"/>
      <c r="G8" s="46"/>
      <c r="H8" s="46"/>
      <c r="I8" s="46"/>
      <c r="J8" s="46"/>
    </row>
    <row r="10" spans="1:10" x14ac:dyDescent="0.25">
      <c r="A10" s="18" t="s">
        <v>11</v>
      </c>
      <c r="B10" s="18">
        <f>ROUND((Tu*1000)/(0.9*Fy),0)</f>
        <v>477</v>
      </c>
      <c r="C10" s="18" t="s">
        <v>14</v>
      </c>
      <c r="D10" s="18"/>
      <c r="E10" s="18"/>
      <c r="F10" s="18"/>
      <c r="G10" s="18"/>
      <c r="H10" s="18"/>
      <c r="I10" s="18"/>
    </row>
    <row r="11" spans="1:10" ht="30" x14ac:dyDescent="0.25">
      <c r="A11" s="19" t="s">
        <v>68</v>
      </c>
      <c r="B11" s="18">
        <f>ROUND(B10/2,0)</f>
        <v>239</v>
      </c>
      <c r="C11" s="18" t="s">
        <v>14</v>
      </c>
      <c r="D11" s="18"/>
      <c r="E11" s="18"/>
      <c r="F11" s="18"/>
      <c r="G11" s="18"/>
      <c r="H11" s="18"/>
      <c r="I11" s="18"/>
    </row>
    <row r="12" spans="1:10" x14ac:dyDescent="0.25">
      <c r="A12" s="18" t="s">
        <v>15</v>
      </c>
      <c r="B12" s="28">
        <v>50</v>
      </c>
      <c r="C12" s="18" t="s">
        <v>16</v>
      </c>
      <c r="D12" s="18"/>
      <c r="E12" s="18"/>
      <c r="F12" s="18"/>
      <c r="G12" s="18"/>
      <c r="H12" s="18"/>
      <c r="I12" s="18"/>
    </row>
    <row r="13" spans="1:10" x14ac:dyDescent="0.25">
      <c r="A13" s="18"/>
      <c r="B13" s="18"/>
      <c r="C13" s="18"/>
      <c r="D13" s="18"/>
      <c r="E13" s="18"/>
      <c r="F13" s="18"/>
      <c r="G13" s="18"/>
      <c r="H13" s="18"/>
      <c r="I13" s="18"/>
    </row>
    <row r="14" spans="1:10" x14ac:dyDescent="0.25">
      <c r="A14" s="53" t="s">
        <v>17</v>
      </c>
      <c r="B14" s="53"/>
      <c r="C14" s="53"/>
      <c r="D14" s="53"/>
      <c r="E14" s="18"/>
      <c r="F14" s="18"/>
      <c r="G14" s="18"/>
      <c r="H14" s="18"/>
      <c r="I14" s="18"/>
    </row>
    <row r="15" spans="1:10" x14ac:dyDescent="0.25">
      <c r="A15" s="54" t="s">
        <v>18</v>
      </c>
      <c r="B15" s="54"/>
      <c r="C15" s="2" t="s">
        <v>75</v>
      </c>
      <c r="D15" s="28">
        <v>64</v>
      </c>
      <c r="E15" s="3" t="s">
        <v>20</v>
      </c>
      <c r="F15" s="28">
        <v>38</v>
      </c>
      <c r="G15" s="3" t="s">
        <v>20</v>
      </c>
      <c r="H15" s="28">
        <v>4.8</v>
      </c>
      <c r="I15" s="18"/>
    </row>
    <row r="16" spans="1:10" x14ac:dyDescent="0.25">
      <c r="A16" s="18" t="s">
        <v>74</v>
      </c>
      <c r="B16" s="18"/>
      <c r="C16" s="18"/>
      <c r="D16" s="18"/>
      <c r="E16" s="18"/>
      <c r="F16" s="18"/>
      <c r="G16" s="18"/>
      <c r="H16" s="18"/>
      <c r="I16" s="18"/>
    </row>
    <row r="17" spans="1:9" x14ac:dyDescent="0.25">
      <c r="A17" s="18" t="s">
        <v>25</v>
      </c>
      <c r="B17" s="28">
        <v>684</v>
      </c>
      <c r="C17" s="18" t="s">
        <v>14</v>
      </c>
      <c r="D17" s="18"/>
      <c r="E17" s="18"/>
      <c r="F17" s="18"/>
      <c r="G17" s="18"/>
      <c r="H17" s="18"/>
      <c r="I17" s="18"/>
    </row>
    <row r="18" spans="1:9" x14ac:dyDescent="0.25">
      <c r="A18" s="18" t="s">
        <v>69</v>
      </c>
      <c r="B18" s="28">
        <v>13.6</v>
      </c>
      <c r="C18" s="18" t="s">
        <v>16</v>
      </c>
      <c r="D18" s="18"/>
      <c r="E18" s="18"/>
      <c r="F18" s="18"/>
      <c r="G18" s="18"/>
      <c r="H18" s="18"/>
      <c r="I18" s="18"/>
    </row>
    <row r="19" spans="1:9" x14ac:dyDescent="0.25">
      <c r="A19" s="18" t="s">
        <v>70</v>
      </c>
      <c r="B19" s="28">
        <v>15.5</v>
      </c>
      <c r="C19" s="18" t="s">
        <v>71</v>
      </c>
      <c r="D19" s="18"/>
      <c r="E19" s="18"/>
      <c r="F19" s="18"/>
      <c r="G19" s="18"/>
      <c r="H19" s="18"/>
      <c r="I19" s="18"/>
    </row>
    <row r="20" spans="1:9" x14ac:dyDescent="0.25">
      <c r="A20" s="18" t="s">
        <v>26</v>
      </c>
      <c r="B20" s="28">
        <v>19.899999999999999</v>
      </c>
      <c r="C20" s="18" t="s">
        <v>16</v>
      </c>
      <c r="D20" s="18"/>
      <c r="E20" s="18"/>
      <c r="F20" s="18"/>
      <c r="G20" s="18"/>
      <c r="H20" s="18"/>
      <c r="I20" s="18"/>
    </row>
    <row r="21" spans="1:9" x14ac:dyDescent="0.25">
      <c r="A21" s="18" t="s">
        <v>27</v>
      </c>
      <c r="B21" s="28">
        <v>15</v>
      </c>
      <c r="C21" s="18" t="s">
        <v>16</v>
      </c>
      <c r="D21" s="18"/>
      <c r="E21" s="18"/>
      <c r="F21" s="18"/>
      <c r="G21" s="18"/>
      <c r="H21" s="18"/>
      <c r="I21" s="18"/>
    </row>
    <row r="22" spans="1:9" x14ac:dyDescent="0.25">
      <c r="A22" s="18" t="s">
        <v>28</v>
      </c>
      <c r="B22" s="28">
        <v>10.8</v>
      </c>
      <c r="C22" s="18" t="s">
        <v>16</v>
      </c>
      <c r="D22" s="18"/>
      <c r="E22" s="18"/>
      <c r="F22" s="18"/>
      <c r="G22" s="18"/>
      <c r="H22" s="18"/>
      <c r="I22" s="18"/>
    </row>
    <row r="23" spans="1:9" x14ac:dyDescent="0.25">
      <c r="A23" s="18"/>
      <c r="B23" s="18"/>
      <c r="C23" s="18"/>
      <c r="D23" s="18"/>
      <c r="E23" s="18"/>
      <c r="F23" s="18"/>
      <c r="G23" s="18"/>
      <c r="H23" s="18"/>
      <c r="I23" s="18"/>
    </row>
    <row r="24" spans="1:9" x14ac:dyDescent="0.25">
      <c r="A24" s="16" t="s">
        <v>21</v>
      </c>
      <c r="B24" s="18"/>
      <c r="C24" s="18"/>
      <c r="D24" s="18"/>
      <c r="E24" s="18"/>
      <c r="F24" s="18"/>
      <c r="G24" s="18"/>
      <c r="H24" s="18"/>
      <c r="I24" s="18"/>
    </row>
    <row r="25" spans="1:9" x14ac:dyDescent="0.25">
      <c r="A25" s="16" t="s">
        <v>72</v>
      </c>
      <c r="B25" s="18"/>
      <c r="C25" s="18"/>
      <c r="D25" s="18"/>
      <c r="E25" s="18"/>
      <c r="F25" s="18"/>
      <c r="G25" s="18"/>
      <c r="H25" s="18"/>
      <c r="I25" s="18"/>
    </row>
    <row r="26" spans="1:9" x14ac:dyDescent="0.25">
      <c r="A26" s="4" t="s">
        <v>29</v>
      </c>
      <c r="B26" s="18">
        <f>B12</f>
        <v>50</v>
      </c>
      <c r="C26" s="18" t="s">
        <v>16</v>
      </c>
      <c r="D26" s="18"/>
      <c r="E26" s="18"/>
      <c r="F26" s="18"/>
      <c r="G26" s="18"/>
      <c r="H26" s="18"/>
      <c r="I26" s="18"/>
    </row>
    <row r="27" spans="1:9" x14ac:dyDescent="0.25">
      <c r="A27" s="4" t="s">
        <v>30</v>
      </c>
      <c r="B27" s="18">
        <f>D15</f>
        <v>64</v>
      </c>
      <c r="C27" s="18" t="s">
        <v>16</v>
      </c>
      <c r="D27" s="18"/>
      <c r="E27" s="18"/>
      <c r="F27" s="16" t="str">
        <f>IF(B27&gt;B26,"OK","NG")</f>
        <v>OK</v>
      </c>
      <c r="G27" s="18"/>
      <c r="H27" s="18"/>
      <c r="I27" s="18"/>
    </row>
    <row r="28" spans="1:9" x14ac:dyDescent="0.25">
      <c r="A28" s="16" t="s">
        <v>105</v>
      </c>
      <c r="B28" s="18"/>
      <c r="C28" s="18"/>
      <c r="D28" s="18"/>
      <c r="E28" s="18"/>
      <c r="F28" s="18"/>
      <c r="G28" s="18"/>
      <c r="H28" s="18"/>
      <c r="I28" s="18"/>
    </row>
    <row r="29" spans="1:9" x14ac:dyDescent="0.25">
      <c r="A29" s="4" t="s">
        <v>32</v>
      </c>
      <c r="B29" s="18">
        <f>Tu</f>
        <v>107.3282</v>
      </c>
      <c r="C29" s="18" t="s">
        <v>5</v>
      </c>
      <c r="D29" s="18"/>
      <c r="E29" s="18"/>
      <c r="F29" s="18"/>
      <c r="G29" s="18"/>
      <c r="H29" s="18"/>
      <c r="I29" s="18"/>
    </row>
    <row r="30" spans="1:9" x14ac:dyDescent="0.25">
      <c r="A30" s="16" t="s">
        <v>23</v>
      </c>
      <c r="B30" s="18"/>
      <c r="C30" s="18"/>
      <c r="D30" s="18"/>
      <c r="E30" s="18"/>
      <c r="F30" s="18"/>
      <c r="G30" s="18"/>
      <c r="H30" s="18"/>
      <c r="I30" s="18"/>
    </row>
    <row r="31" spans="1:9" x14ac:dyDescent="0.25">
      <c r="A31" s="4" t="s">
        <v>24</v>
      </c>
      <c r="B31" s="18">
        <f>0.9*Fy*2*B17/1000</f>
        <v>307.8</v>
      </c>
      <c r="C31" s="18" t="s">
        <v>5</v>
      </c>
      <c r="D31" s="18"/>
      <c r="E31" s="18"/>
      <c r="F31" s="16" t="str">
        <f>IF(B31&gt;B29,"OK","NG")</f>
        <v>OK</v>
      </c>
      <c r="G31" s="18"/>
      <c r="H31" s="18"/>
      <c r="I31" s="18"/>
    </row>
    <row r="32" spans="1:9" x14ac:dyDescent="0.25">
      <c r="A32" s="4"/>
      <c r="B32" s="18"/>
      <c r="C32" s="18"/>
      <c r="D32" s="18"/>
      <c r="E32" s="18"/>
      <c r="F32" s="18"/>
      <c r="G32" s="18"/>
      <c r="H32" s="18"/>
      <c r="I32" s="18"/>
    </row>
    <row r="33" spans="1:9" x14ac:dyDescent="0.25">
      <c r="A33" s="16" t="s">
        <v>31</v>
      </c>
      <c r="B33" s="18"/>
      <c r="C33" s="18"/>
      <c r="D33" s="18"/>
      <c r="E33" s="18"/>
      <c r="F33" s="18"/>
      <c r="G33" s="18"/>
      <c r="H33" s="18"/>
      <c r="I33" s="18"/>
    </row>
    <row r="34" spans="1:9" x14ac:dyDescent="0.25">
      <c r="A34" s="4" t="s">
        <v>24</v>
      </c>
      <c r="B34" s="18">
        <f>0.75*Fu*U*2*B17/1000</f>
        <v>410.4</v>
      </c>
      <c r="C34" s="18" t="s">
        <v>5</v>
      </c>
      <c r="D34" s="18"/>
      <c r="E34" s="18"/>
      <c r="F34" s="16" t="str">
        <f>IF(B34&gt;B29,"OK","NG")</f>
        <v>OK</v>
      </c>
      <c r="G34" s="18"/>
      <c r="H34" s="18"/>
      <c r="I34" s="18"/>
    </row>
    <row r="35" spans="1:9" x14ac:dyDescent="0.25">
      <c r="A35" s="18"/>
      <c r="B35" s="18"/>
      <c r="C35" s="18"/>
      <c r="D35" s="18"/>
      <c r="E35" s="18"/>
      <c r="F35" s="18"/>
      <c r="G35" s="18"/>
      <c r="H35" s="18"/>
      <c r="I35" s="18"/>
    </row>
    <row r="36" spans="1:9" x14ac:dyDescent="0.25">
      <c r="A36" s="16" t="s">
        <v>106</v>
      </c>
      <c r="B36" s="18"/>
      <c r="C36" s="18"/>
      <c r="D36" s="18"/>
      <c r="E36" s="18"/>
      <c r="F36" s="18"/>
      <c r="G36" s="18"/>
      <c r="H36" s="18"/>
      <c r="I36" s="18"/>
    </row>
    <row r="37" spans="1:9" x14ac:dyDescent="0.25">
      <c r="A37" s="4" t="s">
        <v>26</v>
      </c>
      <c r="B37" s="18">
        <f>B20</f>
        <v>19.899999999999999</v>
      </c>
      <c r="C37" s="18" t="s">
        <v>16</v>
      </c>
      <c r="D37" s="15"/>
      <c r="E37" s="18"/>
      <c r="F37" s="18"/>
      <c r="G37" s="18"/>
      <c r="H37" s="18"/>
      <c r="I37" s="18"/>
    </row>
    <row r="38" spans="1:9" x14ac:dyDescent="0.25">
      <c r="A38" s="4" t="s">
        <v>73</v>
      </c>
      <c r="B38" s="18">
        <f>(2*B19*10^4)+(2*B17*((B18+0.5*tg)^2))</f>
        <v>783273.28</v>
      </c>
      <c r="C38" s="10" t="s">
        <v>71</v>
      </c>
      <c r="D38" s="15" t="s">
        <v>78</v>
      </c>
      <c r="E38" s="16"/>
      <c r="F38" s="18"/>
      <c r="G38" s="18"/>
      <c r="H38" s="18"/>
      <c r="I38" s="18"/>
    </row>
    <row r="39" spans="1:9" x14ac:dyDescent="0.25">
      <c r="A39" s="4" t="s">
        <v>27</v>
      </c>
      <c r="B39" s="18">
        <f>ROUND(SQRT(B38/(2*B17)),1)</f>
        <v>23.9</v>
      </c>
      <c r="C39" s="10" t="s">
        <v>16</v>
      </c>
      <c r="D39" s="15" t="s">
        <v>78</v>
      </c>
      <c r="E39" s="16"/>
      <c r="F39" s="18"/>
      <c r="G39" s="18"/>
      <c r="H39" s="18"/>
      <c r="I39" s="18"/>
    </row>
    <row r="40" spans="1:9" x14ac:dyDescent="0.25">
      <c r="A40" s="4" t="s">
        <v>76</v>
      </c>
      <c r="B40" s="18">
        <f>ROUND(L*1000/B37,0)</f>
        <v>161</v>
      </c>
      <c r="C40" s="10"/>
      <c r="D40" s="15"/>
      <c r="E40" s="16"/>
      <c r="F40" s="18"/>
      <c r="G40" s="18"/>
      <c r="H40" s="18"/>
      <c r="I40" s="18"/>
    </row>
    <row r="41" spans="1:9" x14ac:dyDescent="0.25">
      <c r="A41" s="4" t="s">
        <v>77</v>
      </c>
      <c r="B41" s="18">
        <f>ROUND(L*1000/B39,0)</f>
        <v>134</v>
      </c>
      <c r="C41" s="3"/>
      <c r="D41" s="15"/>
      <c r="E41" s="16"/>
      <c r="F41" s="18"/>
      <c r="G41" s="18"/>
      <c r="H41" s="18"/>
      <c r="I41" s="18"/>
    </row>
    <row r="42" spans="1:9" x14ac:dyDescent="0.25">
      <c r="A42" s="4" t="s">
        <v>50</v>
      </c>
      <c r="B42" s="18">
        <f>MAX(B40:B41)</f>
        <v>161</v>
      </c>
      <c r="C42" s="3" t="s">
        <v>34</v>
      </c>
      <c r="D42" s="15">
        <v>200</v>
      </c>
      <c r="E42" s="16"/>
      <c r="F42" s="16" t="str">
        <f>IF(B42&lt;=D42,"OK","NG")</f>
        <v>OK</v>
      </c>
      <c r="G42" s="18"/>
      <c r="H42" s="18"/>
      <c r="I42" s="18"/>
    </row>
    <row r="43" spans="1:9" x14ac:dyDescent="0.25">
      <c r="A43" s="4"/>
      <c r="B43" s="18"/>
      <c r="C43" s="3"/>
      <c r="D43" s="15"/>
      <c r="E43" s="16"/>
      <c r="F43" s="16"/>
      <c r="G43" s="18"/>
      <c r="H43" s="18"/>
      <c r="I43" s="18"/>
    </row>
    <row r="44" spans="1:9" s="18" customFormat="1" x14ac:dyDescent="0.25">
      <c r="A44" s="16" t="s">
        <v>107</v>
      </c>
      <c r="C44" s="3"/>
      <c r="D44" s="15"/>
      <c r="E44" s="16"/>
      <c r="F44" s="16"/>
    </row>
    <row r="45" spans="1:9" s="18" customFormat="1" x14ac:dyDescent="0.25">
      <c r="A45" s="4" t="s">
        <v>41</v>
      </c>
      <c r="B45" s="18">
        <f>Pu</f>
        <v>178.78100000000001</v>
      </c>
      <c r="C45" s="10" t="s">
        <v>5</v>
      </c>
      <c r="D45" s="15"/>
      <c r="E45" s="16"/>
      <c r="F45" s="16"/>
    </row>
    <row r="46" spans="1:9" s="18" customFormat="1" x14ac:dyDescent="0.25">
      <c r="A46" s="4" t="s">
        <v>50</v>
      </c>
      <c r="B46" s="18">
        <f>B42</f>
        <v>161</v>
      </c>
      <c r="C46" s="3"/>
      <c r="D46" s="15"/>
      <c r="E46" s="16"/>
      <c r="F46" s="16"/>
    </row>
    <row r="47" spans="1:9" s="18" customFormat="1" x14ac:dyDescent="0.25">
      <c r="A47" s="48" t="s">
        <v>36</v>
      </c>
      <c r="B47" s="48"/>
      <c r="C47" s="48"/>
      <c r="D47" s="48"/>
      <c r="F47" s="16"/>
    </row>
    <row r="48" spans="1:9" s="18" customFormat="1" x14ac:dyDescent="0.25">
      <c r="A48" s="18" t="s">
        <v>38</v>
      </c>
      <c r="B48" s="28">
        <v>75.14</v>
      </c>
      <c r="C48" s="18" t="s">
        <v>8</v>
      </c>
      <c r="F48" s="16"/>
    </row>
    <row r="49" spans="1:9" s="18" customFormat="1" x14ac:dyDescent="0.25">
      <c r="A49" s="18" t="s">
        <v>37</v>
      </c>
      <c r="B49" s="18">
        <f>ROUND(B48*2*B17/1000,2)</f>
        <v>102.79</v>
      </c>
      <c r="C49" s="18" t="s">
        <v>5</v>
      </c>
      <c r="F49" s="16" t="str">
        <f>IF(B49&gt;B45,"OK","NG")</f>
        <v>NG</v>
      </c>
    </row>
    <row r="50" spans="1:9" s="18" customFormat="1" x14ac:dyDescent="0.25">
      <c r="A50" s="4"/>
      <c r="C50" s="3"/>
      <c r="D50" s="15"/>
      <c r="E50" s="16"/>
      <c r="F50" s="16"/>
    </row>
    <row r="51" spans="1:9" x14ac:dyDescent="0.25">
      <c r="A51" s="16" t="s">
        <v>108</v>
      </c>
      <c r="B51" s="18"/>
      <c r="C51" s="3"/>
      <c r="D51" s="15"/>
      <c r="E51" s="16"/>
      <c r="F51" s="16"/>
      <c r="G51" s="18"/>
      <c r="H51" s="18"/>
      <c r="I51" s="18"/>
    </row>
    <row r="52" spans="1:9" ht="30" x14ac:dyDescent="0.25">
      <c r="A52" s="20" t="s">
        <v>83</v>
      </c>
      <c r="B52" s="28">
        <v>75</v>
      </c>
      <c r="C52" s="10" t="s">
        <v>16</v>
      </c>
      <c r="D52" s="15"/>
      <c r="E52" s="16"/>
      <c r="F52" s="16"/>
      <c r="G52" s="18"/>
      <c r="H52" s="18"/>
      <c r="I52" s="18"/>
    </row>
    <row r="53" spans="1:9" x14ac:dyDescent="0.25">
      <c r="A53" s="4" t="s">
        <v>82</v>
      </c>
      <c r="B53" s="21" t="s">
        <v>109</v>
      </c>
      <c r="C53" s="3"/>
      <c r="D53" s="15" t="s">
        <v>99</v>
      </c>
      <c r="E53" s="16"/>
      <c r="F53" s="16"/>
      <c r="G53" s="18"/>
      <c r="H53" s="18"/>
      <c r="I53" s="18"/>
    </row>
    <row r="54" spans="1:9" x14ac:dyDescent="0.25">
      <c r="A54" s="4" t="s">
        <v>82</v>
      </c>
      <c r="B54" s="18">
        <f>ROUND(0.75*B42*B22/1000,3)</f>
        <v>1.304</v>
      </c>
      <c r="C54" s="10" t="s">
        <v>4</v>
      </c>
      <c r="D54" s="15"/>
      <c r="E54" s="16"/>
      <c r="F54" s="16"/>
      <c r="G54" s="18"/>
      <c r="H54" s="18"/>
      <c r="I54" s="18"/>
    </row>
    <row r="55" spans="1:9" x14ac:dyDescent="0.25">
      <c r="A55" s="22" t="s">
        <v>84</v>
      </c>
      <c r="B55" s="18">
        <f>B52</f>
        <v>75</v>
      </c>
      <c r="C55" s="51" t="s">
        <v>86</v>
      </c>
      <c r="D55" s="51"/>
      <c r="E55" s="51"/>
      <c r="F55" s="51"/>
      <c r="G55" s="51"/>
      <c r="H55" s="51"/>
      <c r="I55" s="51"/>
    </row>
    <row r="56" spans="1:9" x14ac:dyDescent="0.25">
      <c r="A56" s="4"/>
      <c r="B56" s="18"/>
      <c r="C56" s="51"/>
      <c r="D56" s="51"/>
      <c r="E56" s="51"/>
      <c r="F56" s="51"/>
      <c r="G56" s="51"/>
      <c r="H56" s="51"/>
      <c r="I56" s="51"/>
    </row>
    <row r="57" spans="1:9" x14ac:dyDescent="0.25">
      <c r="A57" s="4"/>
      <c r="B57" s="18"/>
      <c r="C57" s="26" t="s">
        <v>85</v>
      </c>
      <c r="D57" s="23">
        <f>B52</f>
        <v>75</v>
      </c>
      <c r="E57" s="25"/>
      <c r="F57" s="25"/>
      <c r="G57" s="25"/>
      <c r="H57" s="25"/>
      <c r="I57" s="25"/>
    </row>
    <row r="58" spans="1:9" x14ac:dyDescent="0.25">
      <c r="A58" s="4"/>
      <c r="B58" s="18"/>
      <c r="C58" s="26"/>
      <c r="D58" s="23"/>
      <c r="E58" s="25"/>
      <c r="F58" s="25"/>
      <c r="G58" s="25"/>
      <c r="H58" s="25"/>
      <c r="I58" s="25"/>
    </row>
    <row r="59" spans="1:9" ht="30" x14ac:dyDescent="0.25">
      <c r="A59" s="20" t="s">
        <v>87</v>
      </c>
      <c r="B59" s="18">
        <f>ROUNDUP((L*1000)/(B54*1000+B52),0)</f>
        <v>3</v>
      </c>
      <c r="C59" s="26"/>
      <c r="D59" s="23"/>
      <c r="E59" s="25"/>
      <c r="F59" s="25"/>
      <c r="G59" s="25"/>
      <c r="H59" s="25"/>
      <c r="I59" s="25"/>
    </row>
    <row r="60" spans="1:9" ht="30" x14ac:dyDescent="0.25">
      <c r="A60" s="20" t="s">
        <v>88</v>
      </c>
      <c r="B60" s="18">
        <f>B59-1</f>
        <v>2</v>
      </c>
      <c r="C60" s="51" t="s">
        <v>89</v>
      </c>
      <c r="D60" s="51"/>
      <c r="E60" s="51"/>
      <c r="F60" s="51"/>
      <c r="G60" s="51"/>
      <c r="H60" s="51"/>
      <c r="I60" s="51"/>
    </row>
    <row r="61" spans="1:9" x14ac:dyDescent="0.25">
      <c r="A61" s="18" t="s">
        <v>90</v>
      </c>
      <c r="B61" s="18">
        <f>ROUND((((L*1000)/B59)-B52)*0.001,3)</f>
        <v>0.99299999999999999</v>
      </c>
      <c r="C61" s="10" t="s">
        <v>4</v>
      </c>
      <c r="D61" s="2"/>
      <c r="E61" s="16"/>
      <c r="F61" s="18"/>
      <c r="G61" s="18"/>
      <c r="H61" s="18"/>
      <c r="I61" s="18"/>
    </row>
    <row r="62" spans="1:9" x14ac:dyDescent="0.25">
      <c r="A62" s="18"/>
      <c r="B62" s="18"/>
      <c r="C62" s="3"/>
      <c r="D62" s="2"/>
      <c r="E62" s="16"/>
      <c r="F62" s="18"/>
      <c r="G62" s="18"/>
      <c r="H62" s="18"/>
      <c r="I62" s="18"/>
    </row>
    <row r="63" spans="1:9" x14ac:dyDescent="0.25">
      <c r="A63" s="18" t="s">
        <v>51</v>
      </c>
      <c r="B63" s="18"/>
      <c r="C63" s="3"/>
      <c r="D63" s="2"/>
      <c r="E63" s="16"/>
      <c r="F63" s="18"/>
      <c r="G63" s="18"/>
      <c r="H63" s="18"/>
      <c r="I63" s="18"/>
    </row>
    <row r="64" spans="1:9" x14ac:dyDescent="0.25">
      <c r="A64" s="18"/>
      <c r="B64" s="18"/>
      <c r="C64" s="3"/>
      <c r="D64" s="2"/>
      <c r="E64" s="16"/>
      <c r="F64" s="18"/>
      <c r="G64" s="18"/>
      <c r="H64" s="18"/>
      <c r="I64" s="18"/>
    </row>
    <row r="65" spans="1:9" x14ac:dyDescent="0.25">
      <c r="A65" s="16" t="s">
        <v>40</v>
      </c>
      <c r="B65" s="18"/>
      <c r="C65" s="18"/>
      <c r="D65" s="18"/>
      <c r="E65" s="18"/>
      <c r="F65" s="18"/>
      <c r="G65" s="18"/>
      <c r="H65" s="18"/>
      <c r="I65" s="18"/>
    </row>
    <row r="66" spans="1:9" x14ac:dyDescent="0.25">
      <c r="A66" s="9" t="s">
        <v>19</v>
      </c>
      <c r="B66" s="9" t="str">
        <f>IF(AND($F$27="OK",$F$31="OK",$F$34="OK",$F$42="OK",$F$49="OK"),D15,"")</f>
        <v/>
      </c>
      <c r="C66" s="3" t="s">
        <v>20</v>
      </c>
      <c r="D66" s="9" t="str">
        <f>IF(AND($F$27="OK",$F$31="OK",$F$34="OK",$F$42="OK",$F$49="OK"),F15,"")</f>
        <v/>
      </c>
      <c r="E66" s="3" t="s">
        <v>20</v>
      </c>
      <c r="F66" s="9" t="str">
        <f>IF(AND($F$27="OK",$F$31="OK",$F$34="OK",$F$42="OK",$F$49="OK"),H15,"")</f>
        <v/>
      </c>
      <c r="G66" s="18"/>
      <c r="H66" s="18"/>
      <c r="I66" s="18"/>
    </row>
  </sheetData>
  <sheetProtection algorithmName="SHA-512" hashValue="Y43LTqtHl4yruT4smdLxu5DacIxul2xRjKLZd7qYjjce3IyaJ9/Kz7R2je/JN84opOEjFoj52sh7mGoZpMQQQQ==" saltValue="TKvxbxmLGswOFdGUTDqLQQ==" spinCount="100000" sheet="1" objects="1" scenarios="1"/>
  <mergeCells count="10">
    <mergeCell ref="C55:I56"/>
    <mergeCell ref="C60:I60"/>
    <mergeCell ref="A47:D47"/>
    <mergeCell ref="A1:I2"/>
    <mergeCell ref="A3:B3"/>
    <mergeCell ref="A7:B7"/>
    <mergeCell ref="G4:I4"/>
    <mergeCell ref="A14:D14"/>
    <mergeCell ref="A15:B15"/>
    <mergeCell ref="A8:J8"/>
  </mergeCells>
  <conditionalFormatting sqref="E47:E48 F42:F54">
    <cfRule type="containsText" dxfId="63" priority="17" operator="containsText" text="NG">
      <formula>NOT(ISERROR(SEARCH("NG",E42)))</formula>
    </cfRule>
    <cfRule type="containsText" dxfId="62" priority="18" operator="containsText" text="OK">
      <formula>NOT(ISERROR(SEARCH("OK",E42)))</formula>
    </cfRule>
  </conditionalFormatting>
  <conditionalFormatting sqref="E47:E48 F42:F54">
    <cfRule type="containsText" dxfId="61" priority="16" operator="containsText" text="NG">
      <formula>NOT(ISERROR(SEARCH("NG",E42)))</formula>
    </cfRule>
  </conditionalFormatting>
  <conditionalFormatting sqref="E47:E48 F42:F54">
    <cfRule type="containsText" dxfId="60" priority="15" operator="containsText" text="NG">
      <formula>NOT(ISERROR(SEARCH("NG",E42)))</formula>
    </cfRule>
  </conditionalFormatting>
  <conditionalFormatting sqref="E37:E46 G35:G36 F27:F34 G26 E61:E64 E50:E54">
    <cfRule type="containsText" dxfId="59" priority="25" operator="containsText" text="NG">
      <formula>NOT(ISERROR(SEARCH("NG",E26)))</formula>
    </cfRule>
    <cfRule type="containsText" dxfId="58" priority="26" operator="containsText" text="OK">
      <formula>NOT(ISERROR(SEARCH("OK",E26)))</formula>
    </cfRule>
  </conditionalFormatting>
  <conditionalFormatting sqref="E37:E46 E24 G25:G26 G35:G36 F27:F34 E61:E64 E50:E54">
    <cfRule type="containsText" dxfId="57" priority="24" operator="containsText" text="NG">
      <formula>NOT(ISERROR(SEARCH("NG",E24)))</formula>
    </cfRule>
  </conditionalFormatting>
  <conditionalFormatting sqref="E23:E24 E37:E46 G25:G26 G35:G36 F27:F34 E61:E64 E50:E54">
    <cfRule type="containsText" dxfId="56" priority="23" operator="containsText" text="NG">
      <formula>NOT(ISERROR(SEARCH("NG",E23)))</formula>
    </cfRule>
  </conditionalFormatting>
  <conditionalFormatting sqref="E65">
    <cfRule type="containsText" dxfId="55" priority="19" operator="containsText" text="NG">
      <formula>NOT(ISERROR(SEARCH("NG",E65)))</formula>
    </cfRule>
  </conditionalFormatting>
  <conditionalFormatting sqref="E65">
    <cfRule type="containsText" dxfId="54" priority="21" operator="containsText" text="NG">
      <formula>NOT(ISERROR(SEARCH("NG",E65)))</formula>
    </cfRule>
    <cfRule type="containsText" dxfId="53" priority="22" operator="containsText" text="OK">
      <formula>NOT(ISERROR(SEARCH("OK",E65)))</formula>
    </cfRule>
  </conditionalFormatting>
  <conditionalFormatting sqref="E65">
    <cfRule type="containsText" dxfId="52" priority="20" operator="containsText" text="NG">
      <formula>NOT(ISERROR(SEARCH("NG",E65)))</formula>
    </cfRule>
  </conditionalFormatting>
  <conditionalFormatting sqref="A8:J8">
    <cfRule type="containsText" dxfId="51" priority="1" operator="containsText" text="The member is designed as compression member but tensile capacity is checked">
      <formula>NOT(ISERROR(SEARCH("The member is designed as compression member but tensile capacity is checked",A8)))</formula>
    </cfRule>
    <cfRule type="containsText" dxfId="50" priority="2" operator="containsText" text="The member is designed as compression member but tensile capacity is checked">
      <formula>NOT(ISERROR(SEARCH("The member is designed as compression member but tensile capacity is checked",A8)))</formula>
    </cfRule>
    <cfRule type="containsText" dxfId="49" priority="3" operator="containsText" text="The member is designed as compression member but tensile capacity is checked">
      <formula>NOT(ISERROR(SEARCH("The member is designed as compression member but tensile capacity is checked",A8)))</formula>
    </cfRule>
    <cfRule type="containsText" dxfId="48" priority="4" operator="containsText" text="The member is designed as compression member but tensile capacity is checked">
      <formula>NOT(ISERROR(SEARCH("The member is designed as compression member but tensile capacity is checked",A8)))</formula>
    </cfRule>
    <cfRule type="containsText" dxfId="47" priority="5" operator="containsText" text="The member is designed as compression member but the tensile capacity is checked">
      <formula>NOT(ISERROR(SEARCH("The member is designed as compression member but the tensile capacity is checked",A8)))</formula>
    </cfRule>
    <cfRule type="containsText" dxfId="46" priority="6" operator="containsText" text=" the member is designed as compression member but the tensile capacity is checked">
      <formula>NOT(ISERROR(SEARCH(" the member is designed as compression member but the tensile capacity is checked",A8)))</formula>
    </cfRule>
    <cfRule type="containsText" dxfId="45" priority="7" operator="containsText" text="The member is designed as tension member but compressive capacity is checked">
      <formula>NOT(ISERROR(SEARCH("The member is designed as tension member but compressive capacity is checked",A8)))</formula>
    </cfRule>
    <cfRule type="containsText" dxfId="44" priority="8" operator="containsText" text="The member is designed as pure tension member">
      <formula>NOT(ISERROR(SEARCH("The member is designed as pure tension member",A8)))</formula>
    </cfRule>
    <cfRule type="containsText" dxfId="43" priority="9" operator="containsText" text="The is designed as pure tension member">
      <formula>NOT(ISERROR(SEARCH("The is designed as pure tension member",A8)))</formula>
    </cfRule>
    <cfRule type="containsText" dxfId="42" priority="10" operator="containsText" text="The member is designed as pure compression member">
      <formula>NOT(ISERROR(SEARCH("The member is designed as pure compression member",A8)))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J83"/>
  <sheetViews>
    <sheetView workbookViewId="0">
      <selection activeCell="B6" sqref="B6"/>
    </sheetView>
  </sheetViews>
  <sheetFormatPr defaultRowHeight="15" x14ac:dyDescent="0.25"/>
  <cols>
    <col min="1" max="1" width="16" customWidth="1"/>
  </cols>
  <sheetData>
    <row r="1" spans="1:10" x14ac:dyDescent="0.25">
      <c r="A1" s="56" t="s">
        <v>65</v>
      </c>
      <c r="B1" s="56"/>
      <c r="C1" s="56"/>
      <c r="D1" s="56"/>
      <c r="E1" s="56"/>
      <c r="F1" s="56"/>
      <c r="G1" s="56"/>
      <c r="H1" s="56"/>
      <c r="I1" s="56"/>
    </row>
    <row r="2" spans="1:10" x14ac:dyDescent="0.25">
      <c r="A2" s="56"/>
      <c r="B2" s="56"/>
      <c r="C2" s="56"/>
      <c r="D2" s="56"/>
      <c r="E2" s="56"/>
      <c r="F2" s="56"/>
      <c r="G2" s="56"/>
      <c r="H2" s="56"/>
      <c r="I2" s="56"/>
    </row>
    <row r="3" spans="1:10" x14ac:dyDescent="0.25">
      <c r="A3" s="42" t="s">
        <v>3</v>
      </c>
      <c r="B3" s="42"/>
      <c r="C3" t="str">
        <f>IF('Enter Data'!C3="","",'Enter Data'!C3)</f>
        <v>BJ</v>
      </c>
      <c r="D3" t="s">
        <v>12</v>
      </c>
      <c r="E3">
        <f>K</f>
        <v>1</v>
      </c>
      <c r="G3" t="s">
        <v>66</v>
      </c>
      <c r="H3">
        <f>IF(tg="","",tg)</f>
        <v>10</v>
      </c>
      <c r="I3" t="s">
        <v>16</v>
      </c>
    </row>
    <row r="4" spans="1:10" x14ac:dyDescent="0.25">
      <c r="A4" t="s">
        <v>2</v>
      </c>
      <c r="B4">
        <f>IF(L="","",L)</f>
        <v>3.2031999999999998</v>
      </c>
      <c r="C4" t="s">
        <v>4</v>
      </c>
      <c r="D4" t="s">
        <v>7</v>
      </c>
      <c r="E4">
        <f>Fy</f>
        <v>250</v>
      </c>
      <c r="F4" t="s">
        <v>8</v>
      </c>
      <c r="G4" s="47" t="s">
        <v>67</v>
      </c>
      <c r="H4" s="47"/>
      <c r="I4" s="47"/>
    </row>
    <row r="5" spans="1:10" x14ac:dyDescent="0.25">
      <c r="A5" t="s">
        <v>0</v>
      </c>
      <c r="B5">
        <f>IF(Tu="","",Tu)</f>
        <v>107.3282</v>
      </c>
      <c r="C5" t="s">
        <v>5</v>
      </c>
      <c r="D5" t="s">
        <v>9</v>
      </c>
      <c r="E5">
        <f>Fu</f>
        <v>400</v>
      </c>
      <c r="F5" t="s">
        <v>8</v>
      </c>
    </row>
    <row r="6" spans="1:10" x14ac:dyDescent="0.25">
      <c r="A6" t="s">
        <v>1</v>
      </c>
      <c r="B6">
        <f>IF(Pu="","",Pu)</f>
        <v>178.78100000000001</v>
      </c>
      <c r="C6" t="s">
        <v>5</v>
      </c>
      <c r="D6" t="s">
        <v>10</v>
      </c>
      <c r="E6">
        <f>U</f>
        <v>1</v>
      </c>
    </row>
    <row r="7" spans="1:10" x14ac:dyDescent="0.25">
      <c r="A7" s="43" t="s">
        <v>6</v>
      </c>
      <c r="B7" s="43"/>
    </row>
    <row r="8" spans="1:10" ht="15.75" x14ac:dyDescent="0.25">
      <c r="A8" s="46" t="str">
        <f>IF(OR(L="",Tu="",L=""),"",IF(Tu&lt;Pu,"Case 1: The member is designed as pure compression member",IF(Pu&lt;0.1*Tu,"Case 2: The member is designed as pure tension member",IF(Tu&gt;(1+0.015*L^2)*Pu,"Case 3: The member is designed as tension member but compressive capacity is checked",IF(AND(Tu&gt;=Pu,Pu&gt;=0.1*Tu),"Case 4: The member is designed as compression member but tensile capacity is checked","Error")))))</f>
        <v>Case 1: The member is designed as pure compression member</v>
      </c>
      <c r="B8" s="46"/>
      <c r="C8" s="46"/>
      <c r="D8" s="46"/>
      <c r="E8" s="46"/>
      <c r="F8" s="46"/>
      <c r="G8" s="46"/>
      <c r="H8" s="46"/>
      <c r="I8" s="46"/>
      <c r="J8" s="46"/>
    </row>
    <row r="10" spans="1:10" x14ac:dyDescent="0.25">
      <c r="A10" s="18" t="s">
        <v>41</v>
      </c>
      <c r="B10" s="18">
        <f>Pu</f>
        <v>178.78100000000001</v>
      </c>
      <c r="C10" s="18" t="s">
        <v>5</v>
      </c>
      <c r="D10" s="18"/>
      <c r="E10" s="18"/>
      <c r="F10" s="18"/>
      <c r="G10" s="18"/>
      <c r="H10" s="18"/>
      <c r="I10" s="18"/>
    </row>
    <row r="11" spans="1:10" x14ac:dyDescent="0.25">
      <c r="A11" s="18" t="s">
        <v>92</v>
      </c>
      <c r="B11" s="18">
        <f>K*L</f>
        <v>3.2031999999999998</v>
      </c>
      <c r="C11" s="18" t="s">
        <v>4</v>
      </c>
      <c r="D11" s="18"/>
      <c r="E11" s="18"/>
      <c r="F11" s="18"/>
      <c r="G11" s="18"/>
      <c r="H11" s="18"/>
      <c r="I11" s="18"/>
    </row>
    <row r="12" spans="1:10" x14ac:dyDescent="0.25">
      <c r="A12" s="18" t="s">
        <v>93</v>
      </c>
      <c r="B12" s="18">
        <f>K*L</f>
        <v>3.2031999999999998</v>
      </c>
      <c r="C12" s="18" t="s">
        <v>4</v>
      </c>
      <c r="D12" s="18"/>
      <c r="E12" s="18"/>
      <c r="F12" s="18"/>
      <c r="G12" s="18"/>
      <c r="H12" s="18"/>
      <c r="I12" s="18"/>
    </row>
    <row r="13" spans="1:10" x14ac:dyDescent="0.25">
      <c r="A13" s="18" t="s">
        <v>29</v>
      </c>
      <c r="B13" s="28">
        <v>50</v>
      </c>
      <c r="C13" s="18" t="s">
        <v>16</v>
      </c>
      <c r="D13" s="18"/>
      <c r="E13" s="18"/>
      <c r="F13" s="18"/>
      <c r="G13" s="18"/>
      <c r="H13" s="18"/>
      <c r="I13" s="18"/>
    </row>
    <row r="14" spans="1:10" x14ac:dyDescent="0.25">
      <c r="A14" s="5"/>
      <c r="B14" s="5"/>
      <c r="C14" s="5"/>
      <c r="D14" s="5"/>
      <c r="E14" s="5"/>
      <c r="F14" s="5"/>
      <c r="G14" s="18"/>
      <c r="H14" s="18"/>
      <c r="I14" s="18"/>
    </row>
    <row r="15" spans="1:10" x14ac:dyDescent="0.25">
      <c r="A15" s="17" t="s">
        <v>42</v>
      </c>
      <c r="B15" s="17"/>
      <c r="C15" s="17"/>
      <c r="D15" s="17"/>
      <c r="E15" s="17"/>
      <c r="F15" s="18"/>
      <c r="G15" s="18"/>
      <c r="H15" s="18"/>
      <c r="I15" s="18"/>
    </row>
    <row r="16" spans="1:10" x14ac:dyDescent="0.25">
      <c r="A16" s="50" t="s">
        <v>94</v>
      </c>
      <c r="B16" s="50"/>
      <c r="C16" s="50"/>
      <c r="D16" s="50"/>
      <c r="E16" s="50"/>
      <c r="F16" s="50"/>
      <c r="G16" s="50"/>
      <c r="H16" s="50"/>
      <c r="I16" s="50"/>
    </row>
    <row r="17" spans="1:9" x14ac:dyDescent="0.25">
      <c r="A17" s="50"/>
      <c r="B17" s="50"/>
      <c r="C17" s="50"/>
      <c r="D17" s="50"/>
      <c r="E17" s="50"/>
      <c r="F17" s="50"/>
      <c r="G17" s="50"/>
      <c r="H17" s="50"/>
      <c r="I17" s="50"/>
    </row>
    <row r="18" spans="1:9" x14ac:dyDescent="0.25">
      <c r="A18" s="27"/>
      <c r="B18" s="27"/>
      <c r="C18" s="27"/>
      <c r="D18" s="27"/>
      <c r="E18" s="27"/>
      <c r="F18" s="27"/>
      <c r="G18" s="27"/>
      <c r="H18" s="27"/>
      <c r="I18" s="27"/>
    </row>
    <row r="19" spans="1:9" x14ac:dyDescent="0.25">
      <c r="A19" s="16" t="s">
        <v>43</v>
      </c>
      <c r="B19" s="18"/>
      <c r="C19" s="2" t="s">
        <v>75</v>
      </c>
      <c r="D19" s="28">
        <v>102</v>
      </c>
      <c r="E19" s="3" t="s">
        <v>20</v>
      </c>
      <c r="F19" s="28">
        <v>89</v>
      </c>
      <c r="G19" s="3" t="s">
        <v>20</v>
      </c>
      <c r="H19" s="28">
        <v>9.5</v>
      </c>
      <c r="I19" s="18"/>
    </row>
    <row r="20" spans="1:9" x14ac:dyDescent="0.25">
      <c r="A20" s="18" t="s">
        <v>74</v>
      </c>
      <c r="B20" s="18"/>
      <c r="C20" s="18"/>
      <c r="D20" s="18"/>
      <c r="E20" s="18"/>
      <c r="F20" s="18"/>
      <c r="G20" s="18"/>
      <c r="H20" s="18"/>
      <c r="I20" s="18"/>
    </row>
    <row r="21" spans="1:9" x14ac:dyDescent="0.25">
      <c r="A21" s="18" t="s">
        <v>25</v>
      </c>
      <c r="B21" s="28">
        <v>1720</v>
      </c>
      <c r="C21" s="18" t="s">
        <v>14</v>
      </c>
      <c r="D21" s="18"/>
      <c r="E21" s="18"/>
      <c r="F21" s="18"/>
      <c r="G21" s="18"/>
      <c r="H21" s="18"/>
      <c r="I21" s="18"/>
    </row>
    <row r="22" spans="1:9" x14ac:dyDescent="0.25">
      <c r="A22" s="18" t="s">
        <v>69</v>
      </c>
      <c r="B22" s="28">
        <v>24.3</v>
      </c>
      <c r="C22" s="18" t="s">
        <v>16</v>
      </c>
      <c r="D22" s="18"/>
      <c r="E22" s="18"/>
      <c r="F22" s="18"/>
      <c r="G22" s="18"/>
      <c r="H22" s="18"/>
      <c r="I22" s="18"/>
    </row>
    <row r="23" spans="1:9" x14ac:dyDescent="0.25">
      <c r="A23" s="18" t="s">
        <v>70</v>
      </c>
      <c r="B23" s="28">
        <v>123</v>
      </c>
      <c r="C23" s="18" t="s">
        <v>71</v>
      </c>
      <c r="D23" s="18"/>
      <c r="E23" s="18"/>
      <c r="F23" s="18"/>
      <c r="G23" s="18"/>
      <c r="H23" s="18"/>
      <c r="I23" s="18"/>
    </row>
    <row r="24" spans="1:9" x14ac:dyDescent="0.25">
      <c r="A24" s="18" t="s">
        <v>26</v>
      </c>
      <c r="B24" s="28">
        <v>31.8</v>
      </c>
      <c r="C24" s="18" t="s">
        <v>16</v>
      </c>
      <c r="D24" s="18"/>
      <c r="E24" s="18"/>
      <c r="F24" s="18"/>
      <c r="G24" s="18"/>
      <c r="H24" s="18"/>
      <c r="I24" s="18"/>
    </row>
    <row r="25" spans="1:9" x14ac:dyDescent="0.25">
      <c r="A25" s="18" t="s">
        <v>27</v>
      </c>
      <c r="B25" s="28">
        <v>39.700000000000003</v>
      </c>
      <c r="C25" s="18" t="s">
        <v>16</v>
      </c>
      <c r="D25" s="18"/>
      <c r="E25" s="18"/>
      <c r="F25" s="18"/>
      <c r="G25" s="18"/>
      <c r="H25" s="18"/>
      <c r="I25" s="18"/>
    </row>
    <row r="26" spans="1:9" x14ac:dyDescent="0.25">
      <c r="A26" s="18" t="s">
        <v>28</v>
      </c>
      <c r="B26" s="28">
        <v>18.5</v>
      </c>
      <c r="C26" s="18" t="s">
        <v>16</v>
      </c>
      <c r="D26" s="18"/>
      <c r="E26" s="18"/>
      <c r="F26" s="18"/>
      <c r="G26" s="18"/>
      <c r="H26" s="18"/>
      <c r="I26" s="18"/>
    </row>
    <row r="27" spans="1:9" x14ac:dyDescent="0.25">
      <c r="A27" s="18"/>
      <c r="B27" s="18"/>
      <c r="C27" s="18"/>
      <c r="D27" s="18"/>
      <c r="E27" s="18"/>
      <c r="F27" s="18"/>
      <c r="G27" s="18"/>
      <c r="H27" s="18"/>
      <c r="I27" s="18"/>
    </row>
    <row r="28" spans="1:9" x14ac:dyDescent="0.25">
      <c r="A28" s="16" t="s">
        <v>21</v>
      </c>
      <c r="B28" s="18"/>
      <c r="C28" s="18"/>
      <c r="D28" s="18"/>
      <c r="E28" s="18"/>
      <c r="F28" s="18"/>
      <c r="G28" s="18"/>
      <c r="H28" s="18"/>
      <c r="I28" s="18"/>
    </row>
    <row r="29" spans="1:9" x14ac:dyDescent="0.25">
      <c r="A29" s="16" t="s">
        <v>72</v>
      </c>
      <c r="B29" s="18"/>
      <c r="C29" s="18"/>
      <c r="D29" s="18"/>
      <c r="E29" s="18"/>
      <c r="F29" s="18"/>
      <c r="G29" s="18"/>
      <c r="H29" s="18"/>
      <c r="I29" s="18"/>
    </row>
    <row r="30" spans="1:9" x14ac:dyDescent="0.25">
      <c r="A30" s="4" t="s">
        <v>29</v>
      </c>
      <c r="B30" s="18">
        <f>B13</f>
        <v>50</v>
      </c>
      <c r="C30" s="18" t="s">
        <v>16</v>
      </c>
      <c r="D30" s="18"/>
      <c r="E30" s="18"/>
      <c r="F30" s="18"/>
      <c r="G30" s="18"/>
      <c r="H30" s="18"/>
      <c r="I30" s="18"/>
    </row>
    <row r="31" spans="1:9" x14ac:dyDescent="0.25">
      <c r="A31" s="4" t="s">
        <v>30</v>
      </c>
      <c r="B31" s="18">
        <f>D19</f>
        <v>102</v>
      </c>
      <c r="C31" s="18" t="s">
        <v>16</v>
      </c>
      <c r="D31" s="18"/>
      <c r="E31" s="18"/>
      <c r="F31" s="16" t="str">
        <f>IF(B31&gt;B30,"OK","NG")</f>
        <v>OK</v>
      </c>
      <c r="G31" s="18"/>
      <c r="H31" s="18"/>
      <c r="I31" s="18"/>
    </row>
    <row r="32" spans="1:9" x14ac:dyDescent="0.25">
      <c r="A32" s="4" t="s">
        <v>95</v>
      </c>
      <c r="B32" s="18"/>
      <c r="C32" s="18"/>
      <c r="D32" s="18"/>
      <c r="E32" s="18"/>
      <c r="F32" s="16"/>
      <c r="G32" s="18"/>
      <c r="H32" s="18"/>
      <c r="I32" s="18"/>
    </row>
    <row r="33" spans="1:9" x14ac:dyDescent="0.25">
      <c r="A33" s="4"/>
      <c r="B33" s="18"/>
      <c r="C33" s="18"/>
      <c r="D33" s="18"/>
      <c r="E33" s="18"/>
      <c r="F33" s="16"/>
      <c r="G33" s="18"/>
      <c r="H33" s="18"/>
      <c r="I33" s="18"/>
    </row>
    <row r="34" spans="1:9" x14ac:dyDescent="0.25">
      <c r="A34" s="16" t="s">
        <v>44</v>
      </c>
      <c r="B34" s="18"/>
      <c r="C34" s="18"/>
      <c r="D34" s="18"/>
      <c r="E34" s="18"/>
      <c r="F34" s="18"/>
      <c r="G34" s="18"/>
      <c r="H34" s="18"/>
      <c r="I34" s="18"/>
    </row>
    <row r="35" spans="1:9" x14ac:dyDescent="0.25">
      <c r="A35" s="10" t="s">
        <v>45</v>
      </c>
      <c r="B35" s="2" t="s">
        <v>46</v>
      </c>
      <c r="C35" s="10" t="s">
        <v>47</v>
      </c>
      <c r="D35" s="18"/>
      <c r="E35" s="18"/>
      <c r="F35" s="18"/>
      <c r="G35" s="18"/>
      <c r="H35" s="18"/>
      <c r="I35" s="18"/>
    </row>
    <row r="36" spans="1:9" x14ac:dyDescent="0.25">
      <c r="A36" s="10" t="s">
        <v>49</v>
      </c>
      <c r="B36" s="18"/>
      <c r="C36" s="18"/>
      <c r="D36" s="18"/>
      <c r="E36" s="18"/>
      <c r="F36" s="18"/>
      <c r="G36" s="18"/>
      <c r="H36" s="18"/>
      <c r="I36" s="18"/>
    </row>
    <row r="37" spans="1:9" x14ac:dyDescent="0.25">
      <c r="A37" s="10" t="s">
        <v>48</v>
      </c>
      <c r="B37" s="18">
        <f>ROUND(B31/H19,1)</f>
        <v>10.7</v>
      </c>
      <c r="C37" s="2" t="s">
        <v>46</v>
      </c>
      <c r="D37" s="2">
        <v>12.7</v>
      </c>
      <c r="E37" s="18"/>
      <c r="F37" s="16" t="str">
        <f>IF(B37&lt;D37,"OK","NG")</f>
        <v>OK</v>
      </c>
      <c r="G37" s="18"/>
      <c r="H37" s="18"/>
      <c r="I37" s="18"/>
    </row>
    <row r="38" spans="1:9" x14ac:dyDescent="0.25">
      <c r="A38" s="18"/>
      <c r="B38" s="18"/>
      <c r="C38" s="18"/>
      <c r="D38" s="18"/>
      <c r="E38" s="18"/>
      <c r="F38" s="18"/>
      <c r="G38" s="18"/>
      <c r="H38" s="18"/>
      <c r="I38" s="18"/>
    </row>
    <row r="39" spans="1:9" x14ac:dyDescent="0.25">
      <c r="A39" s="16" t="s">
        <v>79</v>
      </c>
      <c r="B39" s="18"/>
      <c r="C39" s="3"/>
      <c r="D39" s="15"/>
      <c r="E39" s="16"/>
      <c r="F39" s="16"/>
      <c r="G39" s="18"/>
      <c r="H39" s="18"/>
      <c r="I39" s="18"/>
    </row>
    <row r="40" spans="1:9" x14ac:dyDescent="0.25">
      <c r="A40" s="4" t="s">
        <v>26</v>
      </c>
      <c r="B40" s="18">
        <f>B24</f>
        <v>31.8</v>
      </c>
      <c r="C40" s="18" t="s">
        <v>16</v>
      </c>
      <c r="D40" s="15"/>
      <c r="E40" s="18"/>
      <c r="F40" s="16"/>
      <c r="G40" s="18"/>
      <c r="H40" s="18"/>
      <c r="I40" s="18"/>
    </row>
    <row r="41" spans="1:9" x14ac:dyDescent="0.25">
      <c r="A41" s="4" t="s">
        <v>73</v>
      </c>
      <c r="B41" s="18">
        <f>(2*B23*10^4)+(2*B21*((B22+0.5*tg)^2))</f>
        <v>5413205.5999999996</v>
      </c>
      <c r="C41" s="10" t="s">
        <v>71</v>
      </c>
      <c r="D41" s="15" t="s">
        <v>78</v>
      </c>
      <c r="E41" s="16"/>
      <c r="F41" s="16"/>
      <c r="G41" s="18"/>
      <c r="H41" s="18"/>
      <c r="I41" s="18"/>
    </row>
    <row r="42" spans="1:9" x14ac:dyDescent="0.25">
      <c r="A42" s="4" t="s">
        <v>27</v>
      </c>
      <c r="B42" s="18">
        <f>ROUND(SQRT(B41/(2*B21)),1)</f>
        <v>39.700000000000003</v>
      </c>
      <c r="C42" s="10" t="s">
        <v>16</v>
      </c>
      <c r="D42" s="15" t="s">
        <v>78</v>
      </c>
      <c r="E42" s="16"/>
      <c r="F42" s="16"/>
      <c r="G42" s="18"/>
      <c r="H42" s="18"/>
      <c r="I42" s="18"/>
    </row>
    <row r="43" spans="1:9" x14ac:dyDescent="0.25">
      <c r="A43" s="4" t="s">
        <v>96</v>
      </c>
      <c r="B43" s="18">
        <f>ROUND(L*1000/B40,0)</f>
        <v>101</v>
      </c>
      <c r="C43" s="10"/>
      <c r="D43" s="15"/>
      <c r="E43" s="16"/>
      <c r="F43" s="16"/>
      <c r="G43" s="18"/>
      <c r="H43" s="18"/>
      <c r="I43" s="18"/>
    </row>
    <row r="44" spans="1:9" x14ac:dyDescent="0.25">
      <c r="A44" s="4" t="s">
        <v>97</v>
      </c>
      <c r="B44" s="18">
        <f>ROUND(L*1000/B42,0)</f>
        <v>81</v>
      </c>
      <c r="C44" s="3"/>
      <c r="D44" s="15"/>
      <c r="E44" s="16"/>
      <c r="F44" s="16"/>
      <c r="G44" s="18"/>
      <c r="H44" s="18"/>
      <c r="I44" s="18"/>
    </row>
    <row r="45" spans="1:9" x14ac:dyDescent="0.25">
      <c r="A45" s="16"/>
      <c r="B45" s="18"/>
      <c r="C45" s="3"/>
      <c r="D45" s="15"/>
      <c r="E45" s="16"/>
      <c r="F45" s="16"/>
      <c r="G45" s="18"/>
      <c r="H45" s="18"/>
      <c r="I45" s="18"/>
    </row>
    <row r="46" spans="1:9" ht="30" x14ac:dyDescent="0.25">
      <c r="A46" s="20" t="s">
        <v>83</v>
      </c>
      <c r="B46" s="28">
        <v>75</v>
      </c>
      <c r="C46" s="10" t="s">
        <v>16</v>
      </c>
      <c r="D46" s="15"/>
      <c r="E46" s="16"/>
      <c r="F46" s="16"/>
      <c r="G46" s="18"/>
      <c r="H46" s="18"/>
      <c r="I46" s="18"/>
    </row>
    <row r="47" spans="1:9" x14ac:dyDescent="0.25">
      <c r="A47" s="4" t="s">
        <v>80</v>
      </c>
      <c r="B47" s="21" t="s">
        <v>81</v>
      </c>
      <c r="C47" s="3"/>
      <c r="D47" s="15" t="s">
        <v>99</v>
      </c>
      <c r="E47" s="16"/>
      <c r="F47" s="16"/>
      <c r="G47" s="18"/>
      <c r="H47" s="18"/>
      <c r="I47" s="18"/>
    </row>
    <row r="48" spans="1:9" x14ac:dyDescent="0.25">
      <c r="A48" s="4" t="s">
        <v>82</v>
      </c>
      <c r="B48" s="18">
        <f>ROUND(0.75*MAX(B43:B44)*B26/1000,3)</f>
        <v>1.401</v>
      </c>
      <c r="C48" s="10" t="s">
        <v>4</v>
      </c>
      <c r="D48" s="15"/>
      <c r="E48" s="16"/>
      <c r="F48" s="16"/>
      <c r="G48" s="18"/>
      <c r="H48" s="18"/>
      <c r="I48" s="18"/>
    </row>
    <row r="49" spans="1:9" x14ac:dyDescent="0.25">
      <c r="A49" s="22" t="s">
        <v>84</v>
      </c>
      <c r="B49" s="18">
        <f>B46</f>
        <v>75</v>
      </c>
      <c r="C49" s="51" t="s">
        <v>86</v>
      </c>
      <c r="D49" s="51"/>
      <c r="E49" s="51"/>
      <c r="F49" s="51"/>
      <c r="G49" s="51"/>
      <c r="H49" s="51"/>
      <c r="I49" s="51"/>
    </row>
    <row r="50" spans="1:9" x14ac:dyDescent="0.25">
      <c r="A50" s="4"/>
      <c r="B50" s="18"/>
      <c r="C50" s="51"/>
      <c r="D50" s="51"/>
      <c r="E50" s="51"/>
      <c r="F50" s="51"/>
      <c r="G50" s="51"/>
      <c r="H50" s="51"/>
      <c r="I50" s="51"/>
    </row>
    <row r="51" spans="1:9" x14ac:dyDescent="0.25">
      <c r="A51" s="4"/>
      <c r="B51" s="18"/>
      <c r="C51" s="26" t="s">
        <v>85</v>
      </c>
      <c r="D51" s="23">
        <f>B46</f>
        <v>75</v>
      </c>
      <c r="E51" s="25"/>
      <c r="F51" s="25"/>
      <c r="G51" s="25"/>
      <c r="H51" s="25"/>
      <c r="I51" s="25"/>
    </row>
    <row r="52" spans="1:9" x14ac:dyDescent="0.25">
      <c r="A52" s="4"/>
      <c r="B52" s="18"/>
      <c r="C52" s="26"/>
      <c r="D52" s="23"/>
      <c r="E52" s="25"/>
      <c r="F52" s="25"/>
      <c r="G52" s="25"/>
      <c r="H52" s="25"/>
      <c r="I52" s="25"/>
    </row>
    <row r="53" spans="1:9" ht="30" x14ac:dyDescent="0.25">
      <c r="A53" s="20" t="s">
        <v>87</v>
      </c>
      <c r="B53" s="18">
        <f>ROUNDUP((L*1000)/(B48*1000+B46),0)</f>
        <v>3</v>
      </c>
      <c r="C53" s="26"/>
      <c r="D53" s="23"/>
      <c r="E53" s="25"/>
      <c r="F53" s="25"/>
      <c r="G53" s="25"/>
      <c r="H53" s="25"/>
      <c r="I53" s="25"/>
    </row>
    <row r="54" spans="1:9" ht="30" x14ac:dyDescent="0.25">
      <c r="A54" s="20" t="s">
        <v>88</v>
      </c>
      <c r="B54" s="18">
        <f>B53-1</f>
        <v>2</v>
      </c>
      <c r="C54" s="51" t="s">
        <v>89</v>
      </c>
      <c r="D54" s="51"/>
      <c r="E54" s="51"/>
      <c r="F54" s="51"/>
      <c r="G54" s="51"/>
      <c r="H54" s="51"/>
      <c r="I54" s="51"/>
    </row>
    <row r="55" spans="1:9" x14ac:dyDescent="0.25">
      <c r="A55" s="18" t="s">
        <v>90</v>
      </c>
      <c r="B55" s="18">
        <f>ROUND((((L*1000)/B53)-B46)/1000,3)</f>
        <v>0.99299999999999999</v>
      </c>
      <c r="C55" s="10" t="s">
        <v>4</v>
      </c>
      <c r="D55" s="2"/>
      <c r="E55" s="16"/>
      <c r="F55" s="18"/>
      <c r="G55" s="18"/>
      <c r="H55" s="18"/>
      <c r="I55" s="18"/>
    </row>
    <row r="56" spans="1:9" x14ac:dyDescent="0.25">
      <c r="A56" s="18" t="s">
        <v>98</v>
      </c>
      <c r="B56" s="18">
        <f>ROUND(B55*1000/B26,2)</f>
        <v>53.68</v>
      </c>
      <c r="C56" s="10"/>
      <c r="D56" s="2"/>
      <c r="E56" s="16"/>
      <c r="F56" s="18"/>
      <c r="G56" s="18"/>
      <c r="H56" s="18"/>
      <c r="I56" s="18"/>
    </row>
    <row r="57" spans="1:9" x14ac:dyDescent="0.25">
      <c r="A57" s="18" t="s">
        <v>100</v>
      </c>
      <c r="B57" s="18"/>
      <c r="C57" s="10"/>
      <c r="D57" s="2"/>
      <c r="E57" s="16"/>
      <c r="F57" s="18"/>
      <c r="G57" s="18"/>
      <c r="H57" s="18"/>
      <c r="I57" s="18"/>
    </row>
    <row r="58" spans="1:9" x14ac:dyDescent="0.25">
      <c r="A58" s="18" t="s">
        <v>101</v>
      </c>
      <c r="B58" s="18">
        <f>ROUND(SQRT(B44^2+B56^2),0)</f>
        <v>97</v>
      </c>
      <c r="C58" s="10"/>
      <c r="D58" s="2"/>
      <c r="E58" s="16"/>
      <c r="F58" s="18"/>
      <c r="G58" s="18"/>
      <c r="H58" s="18"/>
      <c r="I58" s="18"/>
    </row>
    <row r="59" spans="1:9" x14ac:dyDescent="0.25">
      <c r="A59" s="18" t="s">
        <v>35</v>
      </c>
      <c r="B59" s="18">
        <f>MAX(B43,B58)</f>
        <v>101</v>
      </c>
      <c r="C59" s="10"/>
      <c r="D59" s="2"/>
      <c r="E59" s="16"/>
      <c r="F59" s="18"/>
      <c r="G59" s="18"/>
      <c r="H59" s="18"/>
      <c r="I59" s="18"/>
    </row>
    <row r="60" spans="1:9" x14ac:dyDescent="0.25">
      <c r="A60" s="18"/>
      <c r="B60" s="18"/>
      <c r="C60" s="10"/>
      <c r="D60" s="2"/>
      <c r="E60" s="16"/>
      <c r="F60" s="18"/>
      <c r="G60" s="18"/>
      <c r="H60" s="18"/>
      <c r="I60" s="18"/>
    </row>
    <row r="61" spans="1:9" x14ac:dyDescent="0.25">
      <c r="A61" s="16" t="s">
        <v>102</v>
      </c>
      <c r="B61" s="18"/>
      <c r="C61" s="10"/>
      <c r="D61" s="2"/>
      <c r="E61" s="16"/>
      <c r="F61" s="18"/>
      <c r="G61" s="18"/>
      <c r="H61" s="18"/>
      <c r="I61" s="18"/>
    </row>
    <row r="62" spans="1:9" x14ac:dyDescent="0.25">
      <c r="A62" s="18" t="s">
        <v>50</v>
      </c>
      <c r="B62" s="18">
        <f>B59</f>
        <v>101</v>
      </c>
      <c r="C62" s="3" t="s">
        <v>34</v>
      </c>
      <c r="D62" s="2">
        <v>200</v>
      </c>
      <c r="E62" s="16"/>
      <c r="F62" s="16" t="str">
        <f>IF(B62&lt;=D62,"OK","NG")</f>
        <v>OK</v>
      </c>
      <c r="G62" s="18"/>
      <c r="H62" s="18"/>
      <c r="I62" s="18"/>
    </row>
    <row r="63" spans="1:9" x14ac:dyDescent="0.25">
      <c r="A63" s="18"/>
      <c r="B63" s="18"/>
      <c r="C63" s="10"/>
      <c r="D63" s="2"/>
      <c r="E63" s="16"/>
      <c r="F63" s="18"/>
      <c r="G63" s="18"/>
      <c r="H63" s="18"/>
      <c r="I63" s="18"/>
    </row>
    <row r="64" spans="1:9" x14ac:dyDescent="0.25">
      <c r="A64" s="18"/>
      <c r="B64" s="18"/>
      <c r="C64" s="10"/>
      <c r="D64" s="2"/>
      <c r="E64" s="16"/>
      <c r="F64" s="18"/>
      <c r="G64" s="18"/>
      <c r="H64" s="18"/>
      <c r="I64" s="18"/>
    </row>
    <row r="65" spans="1:9" x14ac:dyDescent="0.25">
      <c r="A65" s="16" t="s">
        <v>103</v>
      </c>
      <c r="B65" s="18"/>
      <c r="C65" s="10"/>
      <c r="D65" s="2"/>
      <c r="E65" s="16"/>
      <c r="F65" s="18"/>
      <c r="G65" s="18"/>
      <c r="H65" s="18"/>
      <c r="I65" s="18"/>
    </row>
    <row r="66" spans="1:9" x14ac:dyDescent="0.25">
      <c r="A66" s="4" t="s">
        <v>41</v>
      </c>
      <c r="B66" s="18">
        <f>Pu</f>
        <v>178.78100000000001</v>
      </c>
      <c r="C66" s="10" t="s">
        <v>5</v>
      </c>
      <c r="D66" s="2"/>
      <c r="E66" s="16"/>
      <c r="F66" s="18"/>
      <c r="G66" s="18"/>
      <c r="H66" s="18"/>
      <c r="I66" s="18"/>
    </row>
    <row r="67" spans="1:9" x14ac:dyDescent="0.25">
      <c r="A67" s="18" t="s">
        <v>50</v>
      </c>
      <c r="B67" s="18">
        <f>B62</f>
        <v>101</v>
      </c>
      <c r="C67" s="10"/>
      <c r="D67" s="2"/>
      <c r="E67" s="16"/>
      <c r="F67" s="18"/>
      <c r="G67" s="18"/>
      <c r="H67" s="18"/>
      <c r="I67" s="18"/>
    </row>
    <row r="68" spans="1:9" x14ac:dyDescent="0.25">
      <c r="A68" s="48" t="s">
        <v>36</v>
      </c>
      <c r="B68" s="48"/>
      <c r="C68" s="48"/>
      <c r="D68" s="48"/>
      <c r="E68" s="16"/>
      <c r="F68" s="18"/>
      <c r="G68" s="18"/>
      <c r="H68" s="18"/>
      <c r="I68" s="18"/>
    </row>
    <row r="69" spans="1:9" x14ac:dyDescent="0.25">
      <c r="A69" s="18" t="s">
        <v>38</v>
      </c>
      <c r="B69" s="28">
        <v>122.63</v>
      </c>
      <c r="C69" s="18" t="s">
        <v>8</v>
      </c>
      <c r="D69" s="18"/>
      <c r="E69" s="18"/>
      <c r="F69" s="18"/>
      <c r="G69" s="18"/>
      <c r="H69" s="18"/>
      <c r="I69" s="18"/>
    </row>
    <row r="70" spans="1:9" x14ac:dyDescent="0.25">
      <c r="A70" s="18" t="s">
        <v>37</v>
      </c>
      <c r="B70" s="18">
        <f>ROUND(B69*2*B21/1000,2)</f>
        <v>421.85</v>
      </c>
      <c r="C70" s="18" t="s">
        <v>5</v>
      </c>
      <c r="D70" s="18"/>
      <c r="E70" s="18"/>
      <c r="F70" s="16" t="str">
        <f>IF(B70&gt;B66,"OK","NG")</f>
        <v>OK</v>
      </c>
      <c r="G70" s="18"/>
      <c r="H70" s="18"/>
      <c r="I70" s="18"/>
    </row>
    <row r="71" spans="1:9" s="18" customFormat="1" x14ac:dyDescent="0.25">
      <c r="F71" s="16"/>
    </row>
    <row r="72" spans="1:9" s="18" customFormat="1" x14ac:dyDescent="0.25">
      <c r="A72" s="16" t="s">
        <v>104</v>
      </c>
      <c r="F72" s="16"/>
    </row>
    <row r="73" spans="1:9" s="18" customFormat="1" x14ac:dyDescent="0.25">
      <c r="A73" s="4" t="s">
        <v>32</v>
      </c>
      <c r="B73" s="18">
        <f>Tu</f>
        <v>107.3282</v>
      </c>
      <c r="C73" s="18" t="s">
        <v>5</v>
      </c>
    </row>
    <row r="74" spans="1:9" s="18" customFormat="1" x14ac:dyDescent="0.25">
      <c r="A74" s="16" t="s">
        <v>23</v>
      </c>
    </row>
    <row r="75" spans="1:9" s="18" customFormat="1" x14ac:dyDescent="0.25">
      <c r="A75" s="4" t="s">
        <v>24</v>
      </c>
      <c r="B75" s="18">
        <f>0.9*Fy*2*B21/1000</f>
        <v>774</v>
      </c>
      <c r="C75" s="18" t="s">
        <v>5</v>
      </c>
      <c r="F75" s="16" t="str">
        <f>IF(B75&gt;B73,"OK","NG")</f>
        <v>OK</v>
      </c>
    </row>
    <row r="76" spans="1:9" s="18" customFormat="1" x14ac:dyDescent="0.25">
      <c r="A76" s="4"/>
    </row>
    <row r="77" spans="1:9" s="18" customFormat="1" x14ac:dyDescent="0.25">
      <c r="A77" s="16" t="s">
        <v>31</v>
      </c>
    </row>
    <row r="78" spans="1:9" x14ac:dyDescent="0.25">
      <c r="A78" s="4" t="s">
        <v>24</v>
      </c>
      <c r="B78" s="18">
        <f>0.75*Fu*U*2*B21/1000</f>
        <v>1032</v>
      </c>
      <c r="C78" s="18" t="s">
        <v>5</v>
      </c>
      <c r="D78" s="18"/>
      <c r="E78" s="18"/>
      <c r="F78" s="16" t="str">
        <f>IF(B78&gt;B73,"OK","NG")</f>
        <v>OK</v>
      </c>
      <c r="G78" s="18"/>
      <c r="H78" s="18"/>
      <c r="I78" s="18"/>
    </row>
    <row r="79" spans="1:9" s="18" customFormat="1" x14ac:dyDescent="0.25">
      <c r="A79" s="4"/>
      <c r="F79" s="16"/>
    </row>
    <row r="80" spans="1:9" x14ac:dyDescent="0.25">
      <c r="A80" s="18" t="s">
        <v>51</v>
      </c>
      <c r="B80" s="18"/>
      <c r="C80" s="18"/>
      <c r="D80" s="18"/>
      <c r="E80" s="18"/>
      <c r="F80" s="18"/>
      <c r="G80" s="18"/>
      <c r="H80" s="18"/>
      <c r="I80" s="18"/>
    </row>
    <row r="81" spans="1:9" x14ac:dyDescent="0.25">
      <c r="A81" s="18"/>
      <c r="B81" s="18"/>
      <c r="C81" s="18"/>
      <c r="D81" s="18"/>
      <c r="E81" s="18"/>
      <c r="F81" s="18"/>
      <c r="G81" s="18"/>
      <c r="H81" s="18"/>
      <c r="I81" s="18"/>
    </row>
    <row r="82" spans="1:9" x14ac:dyDescent="0.25">
      <c r="A82" s="16" t="s">
        <v>40</v>
      </c>
      <c r="B82" s="18"/>
      <c r="C82" s="18"/>
      <c r="D82" s="18"/>
      <c r="E82" s="18"/>
      <c r="F82" s="18"/>
      <c r="G82" s="18"/>
      <c r="H82" s="18"/>
      <c r="I82" s="18"/>
    </row>
    <row r="83" spans="1:9" x14ac:dyDescent="0.25">
      <c r="A83" s="9" t="s">
        <v>19</v>
      </c>
      <c r="B83" s="9">
        <f>IF(AND($F$31="OK",$F$37="OK",$F$62="OK",$F$70="OK",$F$75="OK",$F$78="OK"),D19,"")</f>
        <v>102</v>
      </c>
      <c r="C83" s="3" t="s">
        <v>20</v>
      </c>
      <c r="D83" s="9">
        <f>IF(AND($F$31="OK",$F$37="OK",$F$62="OK",$F$70="OK",$F$75="OK",$F$78="OK"),F19,"")</f>
        <v>89</v>
      </c>
      <c r="E83" s="3" t="s">
        <v>20</v>
      </c>
      <c r="F83" s="9">
        <f>IF(AND($F$31="OK",$F$37="OK",$F$62="OK",$F$70="OK",$F$75="OK",$F$78="OK"),H19,"")</f>
        <v>9.5</v>
      </c>
      <c r="G83" s="18"/>
      <c r="H83" s="18"/>
      <c r="I83" s="18"/>
    </row>
  </sheetData>
  <sheetProtection algorithmName="SHA-512" hashValue="kBVu71ZJwPG30aBNXFl5f7Pl01iWdkwlCT/BTSgsxF1H9oYi+cy30wCISBOok2R2Jvb1B/IF+J7U5FGs9dXKWQ==" saltValue="qToi5yFJAUxaU90ha++qCg==" spinCount="100000" sheet="1" objects="1" scenarios="1"/>
  <mergeCells count="9">
    <mergeCell ref="C49:I50"/>
    <mergeCell ref="C54:I54"/>
    <mergeCell ref="A68:D68"/>
    <mergeCell ref="A1:I2"/>
    <mergeCell ref="A3:B3"/>
    <mergeCell ref="A7:B7"/>
    <mergeCell ref="G4:I4"/>
    <mergeCell ref="A16:I17"/>
    <mergeCell ref="A8:J8"/>
  </mergeCells>
  <conditionalFormatting sqref="E82">
    <cfRule type="containsText" dxfId="41" priority="37" operator="containsText" text="NG">
      <formula>NOT(ISERROR(SEARCH("NG",E82)))</formula>
    </cfRule>
    <cfRule type="containsText" dxfId="40" priority="38" operator="containsText" text="OK">
      <formula>NOT(ISERROR(SEARCH("OK",E82)))</formula>
    </cfRule>
  </conditionalFormatting>
  <conditionalFormatting sqref="E82">
    <cfRule type="containsText" dxfId="39" priority="36" operator="containsText" text="NG">
      <formula>NOT(ISERROR(SEARCH("NG",E82)))</formula>
    </cfRule>
  </conditionalFormatting>
  <conditionalFormatting sqref="E82">
    <cfRule type="containsText" dxfId="38" priority="35" operator="containsText" text="NG">
      <formula>NOT(ISERROR(SEARCH("NG",E82)))</formula>
    </cfRule>
  </conditionalFormatting>
  <conditionalFormatting sqref="F31:F33">
    <cfRule type="containsText" dxfId="37" priority="33" operator="containsText" text="NG">
      <formula>NOT(ISERROR(SEARCH("NG",F31)))</formula>
    </cfRule>
    <cfRule type="containsText" dxfId="36" priority="34" operator="containsText" text="OK">
      <formula>NOT(ISERROR(SEARCH("OK",F31)))</formula>
    </cfRule>
  </conditionalFormatting>
  <conditionalFormatting sqref="E28 F31:F33">
    <cfRule type="containsText" dxfId="35" priority="32" operator="containsText" text="NG">
      <formula>NOT(ISERROR(SEARCH("NG",E28)))</formula>
    </cfRule>
  </conditionalFormatting>
  <conditionalFormatting sqref="E27:E28 F31:F33">
    <cfRule type="containsText" dxfId="34" priority="31" operator="containsText" text="NG">
      <formula>NOT(ISERROR(SEARCH("NG",E27)))</formula>
    </cfRule>
  </conditionalFormatting>
  <conditionalFormatting sqref="E39 E55:E68 E45:E48">
    <cfRule type="containsText" dxfId="33" priority="29" operator="containsText" text="NG">
      <formula>NOT(ISERROR(SEARCH("NG",E39)))</formula>
    </cfRule>
    <cfRule type="containsText" dxfId="32" priority="30" operator="containsText" text="OK">
      <formula>NOT(ISERROR(SEARCH("OK",E39)))</formula>
    </cfRule>
  </conditionalFormatting>
  <conditionalFormatting sqref="E39 E55:E68 E45:E48">
    <cfRule type="containsText" dxfId="31" priority="28" operator="containsText" text="NG">
      <formula>NOT(ISERROR(SEARCH("NG",E39)))</formula>
    </cfRule>
  </conditionalFormatting>
  <conditionalFormatting sqref="E39 E55:E68 E45:E48">
    <cfRule type="containsText" dxfId="30" priority="27" operator="containsText" text="NG">
      <formula>NOT(ISERROR(SEARCH("NG",E39)))</formula>
    </cfRule>
  </conditionalFormatting>
  <conditionalFormatting sqref="F39:F48">
    <cfRule type="containsText" dxfId="29" priority="25" operator="containsText" text="NG">
      <formula>NOT(ISERROR(SEARCH("NG",F39)))</formula>
    </cfRule>
    <cfRule type="containsText" dxfId="28" priority="26" operator="containsText" text="OK">
      <formula>NOT(ISERROR(SEARCH("OK",F39)))</formula>
    </cfRule>
  </conditionalFormatting>
  <conditionalFormatting sqref="F39:F48">
    <cfRule type="containsText" dxfId="27" priority="24" operator="containsText" text="NG">
      <formula>NOT(ISERROR(SEARCH("NG",F39)))</formula>
    </cfRule>
  </conditionalFormatting>
  <conditionalFormatting sqref="F39:F48">
    <cfRule type="containsText" dxfId="26" priority="23" operator="containsText" text="NG">
      <formula>NOT(ISERROR(SEARCH("NG",F39)))</formula>
    </cfRule>
  </conditionalFormatting>
  <conditionalFormatting sqref="E40:E44">
    <cfRule type="containsText" dxfId="25" priority="19" operator="containsText" text="NG">
      <formula>NOT(ISERROR(SEARCH("NG",E40)))</formula>
    </cfRule>
  </conditionalFormatting>
  <conditionalFormatting sqref="E40:E44">
    <cfRule type="containsText" dxfId="24" priority="21" operator="containsText" text="NG">
      <formula>NOT(ISERROR(SEARCH("NG",E40)))</formula>
    </cfRule>
    <cfRule type="containsText" dxfId="23" priority="22" operator="containsText" text="OK">
      <formula>NOT(ISERROR(SEARCH("OK",E40)))</formula>
    </cfRule>
  </conditionalFormatting>
  <conditionalFormatting sqref="E40:E44">
    <cfRule type="containsText" dxfId="22" priority="20" operator="containsText" text="NG">
      <formula>NOT(ISERROR(SEARCH("NG",E40)))</formula>
    </cfRule>
  </conditionalFormatting>
  <conditionalFormatting sqref="F62">
    <cfRule type="containsText" dxfId="21" priority="17" operator="containsText" text="NG">
      <formula>NOT(ISERROR(SEARCH("NG",F62)))</formula>
    </cfRule>
    <cfRule type="containsText" dxfId="20" priority="18" operator="containsText" text="OK">
      <formula>NOT(ISERROR(SEARCH("OK",F62)))</formula>
    </cfRule>
  </conditionalFormatting>
  <conditionalFormatting sqref="F62">
    <cfRule type="containsText" dxfId="19" priority="16" operator="containsText" text="NG">
      <formula>NOT(ISERROR(SEARCH("NG",F62)))</formula>
    </cfRule>
  </conditionalFormatting>
  <conditionalFormatting sqref="F62">
    <cfRule type="containsText" dxfId="18" priority="15" operator="containsText" text="NG">
      <formula>NOT(ISERROR(SEARCH("NG",F62)))</formula>
    </cfRule>
  </conditionalFormatting>
  <conditionalFormatting sqref="F37 E69 F70:F72">
    <cfRule type="containsText" dxfId="17" priority="41" operator="containsText" text="NG">
      <formula>NOT(ISERROR(SEARCH("NG",E37)))</formula>
    </cfRule>
    <cfRule type="containsText" dxfId="16" priority="42" operator="containsText" text="OK">
      <formula>NOT(ISERROR(SEARCH("OK",E37)))</formula>
    </cfRule>
  </conditionalFormatting>
  <conditionalFormatting sqref="F37 E69 F70:F72">
    <cfRule type="containsText" dxfId="15" priority="40" operator="containsText" text="NG">
      <formula>NOT(ISERROR(SEARCH("NG",E37)))</formula>
    </cfRule>
  </conditionalFormatting>
  <conditionalFormatting sqref="F37 E69 F70:F72">
    <cfRule type="containsText" dxfId="14" priority="39" operator="containsText" text="NG">
      <formula>NOT(ISERROR(SEARCH("NG",E37)))</formula>
    </cfRule>
  </conditionalFormatting>
  <conditionalFormatting sqref="F73:F79">
    <cfRule type="containsText" dxfId="13" priority="13" operator="containsText" text="NG">
      <formula>NOT(ISERROR(SEARCH("NG",F73)))</formula>
    </cfRule>
    <cfRule type="containsText" dxfId="12" priority="14" operator="containsText" text="OK">
      <formula>NOT(ISERROR(SEARCH("OK",F73)))</formula>
    </cfRule>
  </conditionalFormatting>
  <conditionalFormatting sqref="F73:F79">
    <cfRule type="containsText" dxfId="11" priority="12" operator="containsText" text="NG">
      <formula>NOT(ISERROR(SEARCH("NG",F73)))</formula>
    </cfRule>
  </conditionalFormatting>
  <conditionalFormatting sqref="F73:F79">
    <cfRule type="containsText" dxfId="10" priority="11" operator="containsText" text="NG">
      <formula>NOT(ISERROR(SEARCH("NG",F73)))</formula>
    </cfRule>
  </conditionalFormatting>
  <conditionalFormatting sqref="A8:J8">
    <cfRule type="containsText" dxfId="9" priority="1" operator="containsText" text="The member is designed as compression member but tensile capacity is checked">
      <formula>NOT(ISERROR(SEARCH("The member is designed as compression member but tensile capacity is checked",A8)))</formula>
    </cfRule>
    <cfRule type="containsText" dxfId="8" priority="2" operator="containsText" text="The member is designed as compression member but tensile capacity is checked">
      <formula>NOT(ISERROR(SEARCH("The member is designed as compression member but tensile capacity is checked",A8)))</formula>
    </cfRule>
    <cfRule type="containsText" dxfId="7" priority="3" operator="containsText" text="The member is designed as compression member but tensile capacity is checked">
      <formula>NOT(ISERROR(SEARCH("The member is designed as compression member but tensile capacity is checked",A8)))</formula>
    </cfRule>
    <cfRule type="containsText" dxfId="6" priority="4" operator="containsText" text="The member is designed as compression member but tensile capacity is checked">
      <formula>NOT(ISERROR(SEARCH("The member is designed as compression member but tensile capacity is checked",A8)))</formula>
    </cfRule>
    <cfRule type="containsText" dxfId="5" priority="5" operator="containsText" text="The member is designed as compression member but the tensile capacity is checked">
      <formula>NOT(ISERROR(SEARCH("The member is designed as compression member but the tensile capacity is checked",A8)))</formula>
    </cfRule>
    <cfRule type="containsText" dxfId="4" priority="6" operator="containsText" text=" the member is designed as compression member but the tensile capacity is checked">
      <formula>NOT(ISERROR(SEARCH(" the member is designed as compression member but the tensile capacity is checked",A8)))</formula>
    </cfRule>
    <cfRule type="containsText" dxfId="3" priority="7" operator="containsText" text="The member is designed as tension member but compressive capacity is checked">
      <formula>NOT(ISERROR(SEARCH("The member is designed as tension member but compressive capacity is checked",A8)))</formula>
    </cfRule>
    <cfRule type="containsText" dxfId="2" priority="8" operator="containsText" text="The member is designed as pure tension member">
      <formula>NOT(ISERROR(SEARCH("The member is designed as pure tension member",A8)))</formula>
    </cfRule>
    <cfRule type="containsText" dxfId="1" priority="9" operator="containsText" text="The is designed as pure tension member">
      <formula>NOT(ISERROR(SEARCH("The is designed as pure tension member",A8)))</formula>
    </cfRule>
    <cfRule type="containsText" dxfId="0" priority="10" operator="containsText" text="The member is designed as pure compression member">
      <formula>NOT(ISERROR(SEARCH("The member is designed as pure compression member",A8)))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Enter Data</vt:lpstr>
      <vt:lpstr>Case 1</vt:lpstr>
      <vt:lpstr>Case 2</vt:lpstr>
      <vt:lpstr>Case 3</vt:lpstr>
      <vt:lpstr>Case 4</vt:lpstr>
      <vt:lpstr>Fu</vt:lpstr>
      <vt:lpstr>Fy</vt:lpstr>
      <vt:lpstr>K</vt:lpstr>
      <vt:lpstr>L</vt:lpstr>
      <vt:lpstr>Pu</vt:lpstr>
      <vt:lpstr>tg</vt:lpstr>
      <vt:lpstr>Tu</vt:lpstr>
      <vt:lpstr>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Htech</dc:creator>
  <cp:lastModifiedBy>usman iftikhar</cp:lastModifiedBy>
  <dcterms:created xsi:type="dcterms:W3CDTF">2016-11-26T04:21:18Z</dcterms:created>
  <dcterms:modified xsi:type="dcterms:W3CDTF">2016-11-28T15:29:20Z</dcterms:modified>
</cp:coreProperties>
</file>