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anu\Downloads\SHAREit\SCH-I545\file\"/>
    </mc:Choice>
  </mc:AlternateContent>
  <workbookProtection workbookAlgorithmName="SHA-512" workbookHashValue="4FUFUQsac3dfcyex/kRey+k9zx38T70l9yoP8I0Adxer6t527XjpTJamfFD1GsCT519/gpUTRseJGX1WCX28Nw==" workbookSaltValue="25NtwCC8pqrlL/d15EROuQ==" workbookSpinCount="100000" lockStructure="1"/>
  <bookViews>
    <workbookView xWindow="0" yWindow="0" windowWidth="20490" windowHeight="7530" activeTab="4"/>
  </bookViews>
  <sheets>
    <sheet name="Enter Data" sheetId="1" r:id="rId1"/>
    <sheet name="Case 1" sheetId="2" r:id="rId2"/>
    <sheet name="Case 2" sheetId="3" r:id="rId3"/>
    <sheet name="Case 3" sheetId="5" r:id="rId4"/>
    <sheet name="Case 4" sheetId="6" r:id="rId5"/>
  </sheets>
  <definedNames>
    <definedName name="Fu">'Enter Data'!$E$5</definedName>
    <definedName name="Fy">'Enter Data'!$E$4</definedName>
    <definedName name="K">'Enter Data'!$E$3</definedName>
    <definedName name="L">'Enter Data'!$B$4</definedName>
    <definedName name="Pu">'Enter Data'!$B$6</definedName>
    <definedName name="Tu">'Enter Data'!$B$5</definedName>
    <definedName name="U">'Enter Data'!$E$6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6" l="1"/>
  <c r="B19" i="2"/>
  <c r="A8" i="6" l="1"/>
  <c r="A8" i="5"/>
  <c r="A8" i="3"/>
  <c r="A8" i="2"/>
  <c r="B54" i="6" l="1"/>
  <c r="B51" i="6"/>
  <c r="B49" i="6"/>
  <c r="B45" i="6"/>
  <c r="B41" i="6"/>
  <c r="B36" i="6"/>
  <c r="B37" i="6" s="1"/>
  <c r="B26" i="6"/>
  <c r="B31" i="6" s="1"/>
  <c r="E31" i="6" s="1"/>
  <c r="B25" i="6"/>
  <c r="B21" i="6"/>
  <c r="B34" i="6" s="1"/>
  <c r="B11" i="6"/>
  <c r="B10" i="6"/>
  <c r="E26" i="6" l="1"/>
  <c r="B38" i="6"/>
  <c r="E45" i="6"/>
  <c r="B45" i="2"/>
  <c r="B41" i="2"/>
  <c r="B36" i="2"/>
  <c r="B37" i="2" s="1"/>
  <c r="B26" i="2"/>
  <c r="E26" i="2" s="1"/>
  <c r="B25" i="2"/>
  <c r="B21" i="2"/>
  <c r="B34" i="2" s="1"/>
  <c r="B11" i="2"/>
  <c r="B10" i="2"/>
  <c r="B20" i="3"/>
  <c r="B35" i="3"/>
  <c r="B32" i="3"/>
  <c r="B29" i="3"/>
  <c r="B27" i="3"/>
  <c r="B25" i="3"/>
  <c r="E25" i="3" s="1"/>
  <c r="B24" i="3"/>
  <c r="B10" i="3"/>
  <c r="B6" i="3"/>
  <c r="B31" i="2" l="1"/>
  <c r="E31" i="2" s="1"/>
  <c r="E45" i="2"/>
  <c r="E38" i="6"/>
  <c r="E54" i="6"/>
  <c r="E51" i="6"/>
  <c r="B42" i="6"/>
  <c r="B38" i="2"/>
  <c r="E32" i="3"/>
  <c r="E29" i="3"/>
  <c r="E35" i="3"/>
  <c r="B42" i="5"/>
  <c r="B38" i="5"/>
  <c r="B27" i="5"/>
  <c r="B29" i="5"/>
  <c r="B32" i="5"/>
  <c r="B20" i="5"/>
  <c r="B35" i="5" s="1"/>
  <c r="B39" i="5" s="1"/>
  <c r="B24" i="5"/>
  <c r="B25" i="5"/>
  <c r="B10" i="5"/>
  <c r="E3" i="6"/>
  <c r="E3" i="5"/>
  <c r="E3" i="3"/>
  <c r="E3" i="2"/>
  <c r="E6" i="6"/>
  <c r="E5" i="6"/>
  <c r="E4" i="6"/>
  <c r="E6" i="5"/>
  <c r="E5" i="5"/>
  <c r="E4" i="5"/>
  <c r="E6" i="3"/>
  <c r="E5" i="3"/>
  <c r="E4" i="3"/>
  <c r="B6" i="2"/>
  <c r="B4" i="2"/>
  <c r="E6" i="2"/>
  <c r="E5" i="2"/>
  <c r="E4" i="2"/>
  <c r="B40" i="3" l="1"/>
  <c r="F59" i="6"/>
  <c r="D59" i="6"/>
  <c r="B59" i="6"/>
  <c r="E35" i="5"/>
  <c r="B42" i="2"/>
  <c r="E38" i="2"/>
  <c r="F40" i="3"/>
  <c r="D40" i="3"/>
  <c r="E32" i="5"/>
  <c r="E29" i="5"/>
  <c r="E42" i="5"/>
  <c r="E25" i="5"/>
  <c r="B4" i="3"/>
  <c r="B5" i="3"/>
  <c r="C3" i="6"/>
  <c r="C3" i="5"/>
  <c r="C3" i="3"/>
  <c r="C3" i="2"/>
  <c r="B6" i="6"/>
  <c r="B5" i="6"/>
  <c r="B4" i="6"/>
  <c r="B6" i="5"/>
  <c r="B5" i="5"/>
  <c r="B4" i="5"/>
  <c r="B5" i="2"/>
  <c r="F50" i="2" l="1"/>
  <c r="B50" i="2"/>
  <c r="D50" i="2"/>
  <c r="B47" i="5"/>
  <c r="F47" i="5"/>
  <c r="D47" i="5"/>
  <c r="A8" i="1"/>
</calcChain>
</file>

<file path=xl/sharedStrings.xml><?xml version="1.0" encoding="utf-8"?>
<sst xmlns="http://schemas.openxmlformats.org/spreadsheetml/2006/main" count="303" uniqueCount="79">
  <si>
    <t xml:space="preserve">Tu = </t>
  </si>
  <si>
    <t xml:space="preserve">Pu = </t>
  </si>
  <si>
    <t xml:space="preserve">   L =</t>
  </si>
  <si>
    <t>Member Name =</t>
  </si>
  <si>
    <t>m</t>
  </si>
  <si>
    <t>kN</t>
  </si>
  <si>
    <t>Governing Case</t>
  </si>
  <si>
    <t>Single Angle Design (Case 1)</t>
  </si>
  <si>
    <t>Single Angle Design (Case 2)</t>
  </si>
  <si>
    <t>Single Angle Design (Case 3)</t>
  </si>
  <si>
    <t>Single Angle Design (Case 4)</t>
  </si>
  <si>
    <t>Single Angle Design (Check Governing Case)</t>
  </si>
  <si>
    <t>Fy =</t>
  </si>
  <si>
    <t>Mpa</t>
  </si>
  <si>
    <t xml:space="preserve">Fu = </t>
  </si>
  <si>
    <t xml:space="preserve">U = </t>
  </si>
  <si>
    <t xml:space="preserve">Areq = </t>
  </si>
  <si>
    <t xml:space="preserve">K = </t>
  </si>
  <si>
    <t>BJ</t>
  </si>
  <si>
    <t>sq mm</t>
  </si>
  <si>
    <t>bmin</t>
  </si>
  <si>
    <t>mm</t>
  </si>
  <si>
    <t>Select member from design aids</t>
  </si>
  <si>
    <t xml:space="preserve">Trial Section: </t>
  </si>
  <si>
    <t>L</t>
  </si>
  <si>
    <t>×</t>
  </si>
  <si>
    <t>Properties</t>
  </si>
  <si>
    <t>Checks</t>
  </si>
  <si>
    <t>(1) Tensile Capacity Check</t>
  </si>
  <si>
    <t>(i) Yielding in Gross Section</t>
  </si>
  <si>
    <t>øt Tn =</t>
  </si>
  <si>
    <t xml:space="preserve">A = </t>
  </si>
  <si>
    <t>rx =</t>
  </si>
  <si>
    <t>ry =</t>
  </si>
  <si>
    <t>rz =</t>
  </si>
  <si>
    <t>rmin =</t>
  </si>
  <si>
    <t>(1) bmin</t>
  </si>
  <si>
    <t>bmin =</t>
  </si>
  <si>
    <t>b =</t>
  </si>
  <si>
    <t>(ii) Fracture in Net Section</t>
  </si>
  <si>
    <t>Tu =</t>
  </si>
  <si>
    <t>(2) Selenderness Ratio Check</t>
  </si>
  <si>
    <t>L/rmin =</t>
  </si>
  <si>
    <t>≤</t>
  </si>
  <si>
    <t>(3) Compressive Capacity Check</t>
  </si>
  <si>
    <t xml:space="preserve">R = </t>
  </si>
  <si>
    <r>
      <t xml:space="preserve">See value of </t>
    </r>
    <r>
      <rPr>
        <sz val="11"/>
        <color theme="1"/>
        <rFont val="Calibri"/>
        <family val="2"/>
      </rPr>
      <t>øc Fcr from design aids</t>
    </r>
  </si>
  <si>
    <t xml:space="preserve">øcFcr Asel = </t>
  </si>
  <si>
    <t xml:space="preserve">øcFcr = </t>
  </si>
  <si>
    <t>Note: Enter data only in that cells which are yellow filled</t>
  </si>
  <si>
    <t>Final Selection</t>
  </si>
  <si>
    <t>Pu =</t>
  </si>
  <si>
    <t xml:space="preserve">KL = </t>
  </si>
  <si>
    <t>Select member from Column Selection Table</t>
  </si>
  <si>
    <t>Trial Section:</t>
  </si>
  <si>
    <t>(2) Local Stability Check</t>
  </si>
  <si>
    <t>λ</t>
  </si>
  <si>
    <t>&lt;</t>
  </si>
  <si>
    <t>λr</t>
  </si>
  <si>
    <t xml:space="preserve">λ = </t>
  </si>
  <si>
    <t>λr =  12.7  , λ= b/t</t>
  </si>
  <si>
    <t>(3) Selenderness Ratio Check</t>
  </si>
  <si>
    <t>Correction for Single Angle</t>
  </si>
  <si>
    <t xml:space="preserve">L/rx = </t>
  </si>
  <si>
    <t>KL/rmin =</t>
  </si>
  <si>
    <t xml:space="preserve">KL/r = </t>
  </si>
  <si>
    <t>(4) Compressive Capacity Check</t>
  </si>
  <si>
    <t>R =</t>
  </si>
  <si>
    <t>Loading cycles are assumed lesser than 20,000</t>
  </si>
  <si>
    <t>(5) Tesile Capacity Check</t>
  </si>
  <si>
    <t>Stress Reversal Cases</t>
  </si>
  <si>
    <t xml:space="preserve">Case 1: </t>
  </si>
  <si>
    <t>If Tu&lt;Pu , in case of welded members, the member is designed as pure compression member</t>
  </si>
  <si>
    <t xml:space="preserve">Case 2: </t>
  </si>
  <si>
    <t>If Pu&lt;0.1*Tu The member is designed as pure tension member</t>
  </si>
  <si>
    <t xml:space="preserve">Case 3: </t>
  </si>
  <si>
    <t xml:space="preserve">Case 4: </t>
  </si>
  <si>
    <t>If Tu&gt;(1+0.015*L^2)*Pu, The member is designed as tension member but compressive capacity is checked</t>
  </si>
  <si>
    <t>If Case 1 &amp; Case 2 are not satisfied then the member is designed as compression member but tensile capacity is checked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</si>
</sst>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3" borderId="0" xfId="0" applyFill="1"/>
    <xf numFmtId="0" fontId="1" fillId="0" borderId="0" xfId="0" applyFont="1"/>
    <xf numFmtId="0" fontId="0" fillId="3" borderId="0" xfId="0" applyFill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0" fillId="0" borderId="0" xfId="0" applyNumberFormat="1"/>
    <xf numFmtId="0" fontId="6" fillId="0" borderId="0" xfId="0" applyFont="1" applyFill="1"/>
    <xf numFmtId="0" fontId="0" fillId="4" borderId="1" xfId="0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5" borderId="1" xfId="0" applyFill="1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5" fillId="0" borderId="5" xfId="0" applyFont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/>
    <xf numFmtId="0" fontId="0" fillId="6" borderId="1" xfId="0" applyFill="1" applyBorder="1" applyAlignment="1">
      <alignment horizontal="left" wrapText="1"/>
    </xf>
    <xf numFmtId="0" fontId="5" fillId="8" borderId="0" xfId="0" applyFont="1" applyFill="1"/>
    <xf numFmtId="0" fontId="2" fillId="6" borderId="0" xfId="0" applyFont="1" applyFill="1" applyAlignment="1">
      <alignment horizontal="center" vertical="center"/>
    </xf>
    <xf numFmtId="0" fontId="0" fillId="3" borderId="0" xfId="0" applyFill="1"/>
    <xf numFmtId="0" fontId="2" fillId="4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</cellXfs>
  <cellStyles count="1">
    <cellStyle name="Normal" xfId="0" builtinId="0"/>
  </cellStyles>
  <dxfs count="106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fgColor auto="1"/>
          <bgColor rgb="FFF74B6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663300"/>
      <color rgb="FF990099"/>
      <color rgb="FFF74B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K19"/>
  <sheetViews>
    <sheetView workbookViewId="0">
      <selection activeCell="A7" sqref="A7:B7"/>
    </sheetView>
  </sheetViews>
  <sheetFormatPr defaultRowHeight="15" x14ac:dyDescent="0.25"/>
  <cols>
    <col min="1" max="1" width="11.42578125" customWidth="1"/>
  </cols>
  <sheetData>
    <row r="1" spans="1:11" x14ac:dyDescent="0.25">
      <c r="A1" s="32" t="s">
        <v>11</v>
      </c>
      <c r="B1" s="32"/>
      <c r="C1" s="32"/>
      <c r="D1" s="32"/>
      <c r="E1" s="32"/>
      <c r="F1" s="32"/>
      <c r="G1" s="32"/>
      <c r="H1" s="32"/>
      <c r="I1" s="32"/>
    </row>
    <row r="2" spans="1:11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11" x14ac:dyDescent="0.25">
      <c r="A3" s="33" t="s">
        <v>3</v>
      </c>
      <c r="B3" s="33"/>
      <c r="C3" s="19" t="s">
        <v>18</v>
      </c>
      <c r="D3" t="s">
        <v>17</v>
      </c>
      <c r="E3" s="19">
        <v>1</v>
      </c>
    </row>
    <row r="4" spans="1:11" x14ac:dyDescent="0.25">
      <c r="A4" t="s">
        <v>2</v>
      </c>
      <c r="B4" s="19">
        <v>6.4062999999999999</v>
      </c>
      <c r="C4" t="s">
        <v>4</v>
      </c>
      <c r="D4" t="s">
        <v>12</v>
      </c>
      <c r="E4" s="19">
        <v>250</v>
      </c>
      <c r="F4" t="s">
        <v>13</v>
      </c>
    </row>
    <row r="5" spans="1:11" x14ac:dyDescent="0.25">
      <c r="A5" t="s">
        <v>0</v>
      </c>
      <c r="B5" s="19">
        <v>60</v>
      </c>
      <c r="C5" t="s">
        <v>5</v>
      </c>
      <c r="D5" t="s">
        <v>14</v>
      </c>
      <c r="E5" s="19">
        <v>400</v>
      </c>
      <c r="F5" t="s">
        <v>13</v>
      </c>
    </row>
    <row r="6" spans="1:11" x14ac:dyDescent="0.25">
      <c r="A6" t="s">
        <v>1</v>
      </c>
      <c r="B6" s="19">
        <v>47</v>
      </c>
      <c r="C6" t="s">
        <v>5</v>
      </c>
      <c r="D6" t="s">
        <v>15</v>
      </c>
      <c r="E6" s="19">
        <v>1</v>
      </c>
    </row>
    <row r="7" spans="1:11" x14ac:dyDescent="0.25">
      <c r="A7" s="34" t="s">
        <v>6</v>
      </c>
      <c r="B7" s="34"/>
    </row>
    <row r="8" spans="1:11" ht="15.75" x14ac:dyDescent="0.25">
      <c r="A8" s="37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4: The member is designed as compression member but tensile capacity is checked</v>
      </c>
      <c r="B8" s="37"/>
      <c r="C8" s="37"/>
      <c r="D8" s="37"/>
      <c r="E8" s="37"/>
      <c r="F8" s="37"/>
      <c r="G8" s="37"/>
      <c r="H8" s="37"/>
      <c r="I8" s="37"/>
      <c r="J8" s="37"/>
      <c r="K8" s="17"/>
    </row>
    <row r="10" spans="1:11" x14ac:dyDescent="0.25">
      <c r="A10" s="35" t="s">
        <v>49</v>
      </c>
      <c r="B10" s="35"/>
      <c r="C10" s="35"/>
      <c r="D10" s="35"/>
      <c r="E10" s="35"/>
      <c r="F10" s="35"/>
    </row>
    <row r="12" spans="1:11" ht="20.25" customHeight="1" x14ac:dyDescent="0.25">
      <c r="A12" s="25" t="s">
        <v>70</v>
      </c>
      <c r="B12" s="25"/>
      <c r="C12" s="25"/>
      <c r="D12" s="25"/>
      <c r="E12" s="25"/>
      <c r="F12" s="25"/>
      <c r="G12" s="25"/>
      <c r="H12" s="25"/>
      <c r="I12" s="25"/>
    </row>
    <row r="13" spans="1:11" x14ac:dyDescent="0.25">
      <c r="A13" s="26" t="s">
        <v>71</v>
      </c>
      <c r="B13" s="36" t="s">
        <v>72</v>
      </c>
      <c r="C13" s="36"/>
      <c r="D13" s="36"/>
      <c r="E13" s="36"/>
      <c r="F13" s="36"/>
      <c r="G13" s="36"/>
      <c r="H13" s="36"/>
      <c r="I13" s="36"/>
    </row>
    <row r="14" spans="1:11" x14ac:dyDescent="0.25">
      <c r="A14" s="27"/>
      <c r="B14" s="36"/>
      <c r="C14" s="36"/>
      <c r="D14" s="36"/>
      <c r="E14" s="36"/>
      <c r="F14" s="36"/>
      <c r="G14" s="36"/>
      <c r="H14" s="36"/>
      <c r="I14" s="36"/>
    </row>
    <row r="15" spans="1:11" x14ac:dyDescent="0.25">
      <c r="A15" s="18" t="s">
        <v>73</v>
      </c>
      <c r="B15" s="22" t="s">
        <v>74</v>
      </c>
      <c r="C15" s="23"/>
      <c r="D15" s="23"/>
      <c r="E15" s="23"/>
      <c r="F15" s="23"/>
      <c r="G15" s="23"/>
      <c r="H15" s="23"/>
      <c r="I15" s="24"/>
    </row>
    <row r="16" spans="1:11" x14ac:dyDescent="0.25">
      <c r="A16" s="28" t="s">
        <v>75</v>
      </c>
      <c r="B16" s="20" t="s">
        <v>77</v>
      </c>
      <c r="C16" s="20"/>
      <c r="D16" s="20"/>
      <c r="E16" s="20"/>
      <c r="F16" s="20"/>
      <c r="G16" s="20"/>
      <c r="H16" s="20"/>
      <c r="I16" s="20"/>
    </row>
    <row r="17" spans="1:9" x14ac:dyDescent="0.25">
      <c r="A17" s="29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30" t="s">
        <v>76</v>
      </c>
      <c r="B18" s="21" t="s">
        <v>78</v>
      </c>
      <c r="C18" s="21"/>
      <c r="D18" s="21"/>
      <c r="E18" s="21"/>
      <c r="F18" s="21"/>
      <c r="G18" s="21"/>
      <c r="H18" s="21"/>
      <c r="I18" s="21"/>
    </row>
    <row r="19" spans="1:9" x14ac:dyDescent="0.25">
      <c r="A19" s="31"/>
      <c r="B19" s="21"/>
      <c r="C19" s="21"/>
      <c r="D19" s="21"/>
      <c r="E19" s="21"/>
      <c r="F19" s="21"/>
      <c r="G19" s="21"/>
      <c r="H19" s="21"/>
      <c r="I19" s="21"/>
    </row>
  </sheetData>
  <sheetProtection algorithmName="SHA-512" hashValue="1wjD0nkwNUirYB4huMxrUqquo+aQ/xwFk7/dXhqVadLBEE/tXWbOfjIB+dsSDOdWw4QmgAj0ZSdh2/tLqv2Fvw==" saltValue="hz7q35KuiU4XpV3mew7abA==" spinCount="100000" sheet="1" objects="1" scenarios="1"/>
  <mergeCells count="13">
    <mergeCell ref="A1:I2"/>
    <mergeCell ref="A3:B3"/>
    <mergeCell ref="A7:B7"/>
    <mergeCell ref="A10:F10"/>
    <mergeCell ref="B13:I14"/>
    <mergeCell ref="A8:J8"/>
    <mergeCell ref="B16:I17"/>
    <mergeCell ref="B18:I19"/>
    <mergeCell ref="B15:I15"/>
    <mergeCell ref="A12:I12"/>
    <mergeCell ref="A13:A14"/>
    <mergeCell ref="A16:A17"/>
    <mergeCell ref="A18:A19"/>
  </mergeCells>
  <conditionalFormatting sqref="A8:J8">
    <cfRule type="containsText" dxfId="105" priority="10" operator="containsText" text="The member is designed as pure compression member">
      <formula>NOT(ISERROR(SEARCH("The member is designed as pure compression member",A8)))</formula>
    </cfRule>
    <cfRule type="containsText" dxfId="104" priority="9" operator="containsText" text="The is designed as pure tension member">
      <formula>NOT(ISERROR(SEARCH("The is designed as pure tension member",A8)))</formula>
    </cfRule>
    <cfRule type="containsText" dxfId="103" priority="8" operator="containsText" text="The member is designed as pure tension member">
      <formula>NOT(ISERROR(SEARCH("The member is designed as pure tension member",A8)))</formula>
    </cfRule>
    <cfRule type="containsText" dxfId="102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101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100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99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98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97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96" priority="1" operator="containsText" text="The member is designed as compression member but tensile capacity is checked">
      <formula>NOT(ISERROR(SEARCH("The member is designed as compression member but tensile capacity is checked",A8)))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0"/>
  <sheetViews>
    <sheetView topLeftCell="A28" workbookViewId="0">
      <selection activeCell="B45" sqref="B45"/>
    </sheetView>
  </sheetViews>
  <sheetFormatPr defaultRowHeight="15" x14ac:dyDescent="0.25"/>
  <cols>
    <col min="1" max="1" width="11.140625" customWidth="1"/>
  </cols>
  <sheetData>
    <row r="1" spans="1:10" x14ac:dyDescent="0.25">
      <c r="A1" s="38" t="s">
        <v>7</v>
      </c>
      <c r="B1" s="38"/>
      <c r="C1" s="38"/>
      <c r="D1" s="38"/>
      <c r="E1" s="38"/>
      <c r="F1" s="38"/>
      <c r="G1" s="38"/>
      <c r="H1" s="38"/>
      <c r="I1" s="38"/>
    </row>
    <row r="2" spans="1:10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10" x14ac:dyDescent="0.25">
      <c r="A3" s="33" t="s">
        <v>3</v>
      </c>
      <c r="B3" s="33"/>
      <c r="C3" t="str">
        <f>IF('Enter Data'!C3="","",'Enter Data'!C3)</f>
        <v>BJ</v>
      </c>
      <c r="D3" t="s">
        <v>17</v>
      </c>
      <c r="E3">
        <f>K</f>
        <v>1</v>
      </c>
    </row>
    <row r="4" spans="1:10" x14ac:dyDescent="0.25">
      <c r="A4" t="s">
        <v>2</v>
      </c>
      <c r="B4">
        <f>IF(L="","",L)</f>
        <v>6.4062999999999999</v>
      </c>
      <c r="C4" t="s">
        <v>4</v>
      </c>
      <c r="D4" t="s">
        <v>12</v>
      </c>
      <c r="E4">
        <f>Fy</f>
        <v>250</v>
      </c>
      <c r="F4" t="s">
        <v>13</v>
      </c>
    </row>
    <row r="5" spans="1:10" x14ac:dyDescent="0.25">
      <c r="A5" t="s">
        <v>0</v>
      </c>
      <c r="B5">
        <f>IF(Tu="","",Tu)</f>
        <v>60</v>
      </c>
      <c r="C5" t="s">
        <v>5</v>
      </c>
      <c r="D5" t="s">
        <v>14</v>
      </c>
      <c r="E5">
        <f>Fu</f>
        <v>400</v>
      </c>
      <c r="F5" t="s">
        <v>13</v>
      </c>
    </row>
    <row r="6" spans="1:10" x14ac:dyDescent="0.25">
      <c r="A6" t="s">
        <v>1</v>
      </c>
      <c r="B6">
        <f>IF(Pu="","",Pu)</f>
        <v>47</v>
      </c>
      <c r="C6" t="s">
        <v>5</v>
      </c>
      <c r="D6" t="s">
        <v>15</v>
      </c>
      <c r="E6">
        <f>U</f>
        <v>1</v>
      </c>
    </row>
    <row r="7" spans="1:10" x14ac:dyDescent="0.25">
      <c r="A7" s="34" t="s">
        <v>6</v>
      </c>
      <c r="B7" s="34"/>
    </row>
    <row r="8" spans="1:10" ht="15.75" x14ac:dyDescent="0.25">
      <c r="A8" s="37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4: The member is designed as compression member but tensile capacity is checked</v>
      </c>
      <c r="B8" s="37"/>
      <c r="C8" s="37"/>
      <c r="D8" s="37"/>
      <c r="E8" s="37"/>
      <c r="F8" s="37"/>
      <c r="G8" s="37"/>
      <c r="H8" s="37"/>
      <c r="I8" s="37"/>
      <c r="J8" s="37"/>
    </row>
    <row r="10" spans="1:10" x14ac:dyDescent="0.25">
      <c r="A10" t="s">
        <v>51</v>
      </c>
      <c r="B10">
        <f>Pu</f>
        <v>47</v>
      </c>
      <c r="C10" t="s">
        <v>5</v>
      </c>
    </row>
    <row r="11" spans="1:10" x14ac:dyDescent="0.25">
      <c r="A11" t="s">
        <v>52</v>
      </c>
      <c r="B11">
        <f>K*L</f>
        <v>6.4062999999999999</v>
      </c>
      <c r="C11" t="s">
        <v>4</v>
      </c>
    </row>
    <row r="12" spans="1:10" x14ac:dyDescent="0.25">
      <c r="A12" t="s">
        <v>37</v>
      </c>
      <c r="B12" s="19">
        <v>50</v>
      </c>
      <c r="C12" t="s">
        <v>21</v>
      </c>
    </row>
    <row r="14" spans="1:10" x14ac:dyDescent="0.25">
      <c r="A14" s="6" t="s">
        <v>53</v>
      </c>
      <c r="B14" s="6"/>
      <c r="C14" s="6"/>
      <c r="D14" s="6"/>
      <c r="E14" s="6"/>
    </row>
    <row r="15" spans="1:10" x14ac:dyDescent="0.25">
      <c r="A15" s="2" t="s">
        <v>54</v>
      </c>
      <c r="C15" s="3" t="s">
        <v>24</v>
      </c>
      <c r="D15" s="19">
        <v>127</v>
      </c>
      <c r="E15" s="4" t="s">
        <v>25</v>
      </c>
      <c r="F15" s="19">
        <v>127</v>
      </c>
      <c r="G15" s="4" t="s">
        <v>25</v>
      </c>
      <c r="H15" s="19">
        <v>11.1</v>
      </c>
    </row>
    <row r="16" spans="1:10" x14ac:dyDescent="0.25">
      <c r="A16" t="s">
        <v>26</v>
      </c>
    </row>
    <row r="17" spans="1:5" x14ac:dyDescent="0.25">
      <c r="A17" t="s">
        <v>31</v>
      </c>
      <c r="B17" s="19">
        <v>2700</v>
      </c>
      <c r="C17" t="s">
        <v>19</v>
      </c>
    </row>
    <row r="18" spans="1:5" x14ac:dyDescent="0.25">
      <c r="A18" t="s">
        <v>32</v>
      </c>
      <c r="B18" s="19">
        <v>48.8</v>
      </c>
      <c r="C18" t="s">
        <v>21</v>
      </c>
    </row>
    <row r="19" spans="1:5" x14ac:dyDescent="0.25">
      <c r="A19" t="s">
        <v>33</v>
      </c>
      <c r="B19" s="19">
        <f>B18</f>
        <v>48.8</v>
      </c>
      <c r="C19" t="s">
        <v>21</v>
      </c>
    </row>
    <row r="20" spans="1:5" x14ac:dyDescent="0.25">
      <c r="A20" t="s">
        <v>34</v>
      </c>
      <c r="B20" s="19">
        <v>22.2</v>
      </c>
      <c r="C20" t="s">
        <v>21</v>
      </c>
    </row>
    <row r="21" spans="1:5" x14ac:dyDescent="0.25">
      <c r="A21" t="s">
        <v>35</v>
      </c>
      <c r="B21">
        <f>MIN(B18:B20)</f>
        <v>22.2</v>
      </c>
      <c r="C21" t="s">
        <v>21</v>
      </c>
    </row>
    <row r="23" spans="1:5" x14ac:dyDescent="0.25">
      <c r="A23" s="2" t="s">
        <v>27</v>
      </c>
    </row>
    <row r="24" spans="1:5" x14ac:dyDescent="0.25">
      <c r="A24" s="2" t="s">
        <v>36</v>
      </c>
    </row>
    <row r="25" spans="1:5" x14ac:dyDescent="0.25">
      <c r="A25" s="5" t="s">
        <v>37</v>
      </c>
      <c r="B25">
        <f>B12</f>
        <v>50</v>
      </c>
      <c r="C25" t="s">
        <v>21</v>
      </c>
    </row>
    <row r="26" spans="1:5" x14ac:dyDescent="0.25">
      <c r="A26" s="5" t="s">
        <v>38</v>
      </c>
      <c r="B26">
        <f>D15</f>
        <v>127</v>
      </c>
      <c r="C26" t="s">
        <v>21</v>
      </c>
      <c r="E26" s="2" t="str">
        <f>IF(B26&gt;B25,"OK","NG")</f>
        <v>OK</v>
      </c>
    </row>
    <row r="28" spans="1:5" x14ac:dyDescent="0.25">
      <c r="A28" s="2" t="s">
        <v>55</v>
      </c>
    </row>
    <row r="29" spans="1:5" x14ac:dyDescent="0.25">
      <c r="A29" s="14" t="s">
        <v>56</v>
      </c>
      <c r="B29" s="3" t="s">
        <v>57</v>
      </c>
      <c r="C29" s="14" t="s">
        <v>58</v>
      </c>
    </row>
    <row r="30" spans="1:5" x14ac:dyDescent="0.25">
      <c r="A30" s="14" t="s">
        <v>60</v>
      </c>
    </row>
    <row r="31" spans="1:5" x14ac:dyDescent="0.25">
      <c r="A31" s="14" t="s">
        <v>59</v>
      </c>
      <c r="B31">
        <f>ROUND(B26/H15,1)</f>
        <v>11.4</v>
      </c>
      <c r="C31" s="3" t="s">
        <v>57</v>
      </c>
      <c r="D31" s="3">
        <v>12.7</v>
      </c>
      <c r="E31" s="2" t="str">
        <f>IF(B31&lt;D31,"OK","NG")</f>
        <v>OK</v>
      </c>
    </row>
    <row r="33" spans="1:5" x14ac:dyDescent="0.25">
      <c r="A33" s="15" t="s">
        <v>61</v>
      </c>
    </row>
    <row r="34" spans="1:5" x14ac:dyDescent="0.25">
      <c r="A34" s="14" t="s">
        <v>64</v>
      </c>
      <c r="B34">
        <f>ROUND(K*L*1000/B21,0)</f>
        <v>289</v>
      </c>
      <c r="C34" s="3"/>
    </row>
    <row r="35" spans="1:5" x14ac:dyDescent="0.25">
      <c r="A35" s="14" t="s">
        <v>62</v>
      </c>
    </row>
    <row r="36" spans="1:5" x14ac:dyDescent="0.25">
      <c r="A36" s="14" t="s">
        <v>63</v>
      </c>
      <c r="B36">
        <f>ROUND(L*1000/B18,2)</f>
        <v>131.28</v>
      </c>
    </row>
    <row r="37" spans="1:5" x14ac:dyDescent="0.25">
      <c r="A37" s="14" t="s">
        <v>65</v>
      </c>
      <c r="B37" s="16">
        <f>IF(B36&lt;=80,(72+0.75*B36),(32+1.25*B36))</f>
        <v>196.1</v>
      </c>
    </row>
    <row r="38" spans="1:5" x14ac:dyDescent="0.25">
      <c r="A38" s="14" t="s">
        <v>45</v>
      </c>
      <c r="B38" s="16">
        <f>MAX(B34,B37)</f>
        <v>289</v>
      </c>
      <c r="C38" s="4" t="s">
        <v>43</v>
      </c>
      <c r="D38" s="3">
        <v>200</v>
      </c>
      <c r="E38" s="2" t="str">
        <f>IF(B38&lt;=D38,"OK","NG")</f>
        <v>NG</v>
      </c>
    </row>
    <row r="40" spans="1:5" x14ac:dyDescent="0.25">
      <c r="A40" s="15" t="s">
        <v>66</v>
      </c>
    </row>
    <row r="41" spans="1:5" x14ac:dyDescent="0.25">
      <c r="A41" s="14" t="s">
        <v>51</v>
      </c>
      <c r="B41">
        <f>Pu</f>
        <v>47</v>
      </c>
      <c r="C41" t="s">
        <v>5</v>
      </c>
    </row>
    <row r="42" spans="1:5" x14ac:dyDescent="0.25">
      <c r="A42" s="14" t="s">
        <v>67</v>
      </c>
      <c r="B42" s="16">
        <f>B38</f>
        <v>289</v>
      </c>
    </row>
    <row r="43" spans="1:5" x14ac:dyDescent="0.25">
      <c r="A43" s="39" t="s">
        <v>46</v>
      </c>
      <c r="B43" s="39"/>
      <c r="C43" s="39"/>
      <c r="D43" s="39"/>
    </row>
    <row r="44" spans="1:5" x14ac:dyDescent="0.25">
      <c r="A44" t="s">
        <v>48</v>
      </c>
      <c r="B44" s="19">
        <v>41.4</v>
      </c>
      <c r="C44" t="s">
        <v>13</v>
      </c>
    </row>
    <row r="45" spans="1:5" x14ac:dyDescent="0.25">
      <c r="A45" t="s">
        <v>47</v>
      </c>
      <c r="B45">
        <f>ROUND(B44*B17/1000,2)</f>
        <v>111.78</v>
      </c>
      <c r="C45" t="s">
        <v>5</v>
      </c>
      <c r="E45" s="2" t="str">
        <f>IF(B45&gt;B41,"OK","NG")</f>
        <v>OK</v>
      </c>
    </row>
    <row r="47" spans="1:5" x14ac:dyDescent="0.25">
      <c r="A47" t="s">
        <v>68</v>
      </c>
    </row>
    <row r="49" spans="1:6" x14ac:dyDescent="0.25">
      <c r="A49" s="2" t="s">
        <v>50</v>
      </c>
    </row>
    <row r="50" spans="1:6" x14ac:dyDescent="0.25">
      <c r="A50" s="13" t="s">
        <v>24</v>
      </c>
      <c r="B50" s="13" t="str">
        <f>IF(AND($E$26="OK",$E$31="OK",$E$38="OK",$E$45="OK"),D15,"")</f>
        <v/>
      </c>
      <c r="C50" s="4" t="s">
        <v>25</v>
      </c>
      <c r="D50" s="13" t="str">
        <f>IF(AND($E$26="OK",$E$31="OK",$E$38="OK",$E$45="OK"),F15,"")</f>
        <v/>
      </c>
      <c r="E50" s="4" t="s">
        <v>25</v>
      </c>
      <c r="F50" s="13" t="str">
        <f>IF(AND($E$26="OK",$E$31="OK",$E$38="OK",$E$45="OK"),H15,"")</f>
        <v/>
      </c>
    </row>
  </sheetData>
  <sheetProtection algorithmName="SHA-512" hashValue="qv0cn5U1yRJTBdAFKQLAP6qnSfkxfmIZo+JfPWRmFy5ZJlpNL3HzVdiLnGE4yU6uoL6Cxmi+Y0fZ+oO75zdU6A==" saltValue="+xR8vwKz6zcVrDAn93RWVA==" spinCount="100000" sheet="1" objects="1" scenarios="1"/>
  <mergeCells count="5">
    <mergeCell ref="A1:I2"/>
    <mergeCell ref="A3:B3"/>
    <mergeCell ref="A7:B7"/>
    <mergeCell ref="A43:D43"/>
    <mergeCell ref="A8:J8"/>
  </mergeCells>
  <conditionalFormatting sqref="E26">
    <cfRule type="containsText" dxfId="95" priority="29" operator="containsText" text="NG">
      <formula>NOT(ISERROR(SEARCH("NG",E26)))</formula>
    </cfRule>
    <cfRule type="containsText" dxfId="94" priority="30" operator="containsText" text="OK">
      <formula>NOT(ISERROR(SEARCH("OK",E26)))</formula>
    </cfRule>
  </conditionalFormatting>
  <conditionalFormatting sqref="E26">
    <cfRule type="containsText" dxfId="93" priority="28" operator="containsText" text="NG">
      <formula>NOT(ISERROR(SEARCH("NG",E26)))</formula>
    </cfRule>
  </conditionalFormatting>
  <conditionalFormatting sqref="E26">
    <cfRule type="containsText" dxfId="92" priority="27" operator="containsText" text="NG">
      <formula>NOT(ISERROR(SEARCH("NG",E26)))</formula>
    </cfRule>
  </conditionalFormatting>
  <conditionalFormatting sqref="E31">
    <cfRule type="containsText" dxfId="91" priority="25" operator="containsText" text="NG">
      <formula>NOT(ISERROR(SEARCH("NG",E31)))</formula>
    </cfRule>
    <cfRule type="containsText" dxfId="90" priority="26" operator="containsText" text="OK">
      <formula>NOT(ISERROR(SEARCH("OK",E31)))</formula>
    </cfRule>
  </conditionalFormatting>
  <conditionalFormatting sqref="E31">
    <cfRule type="containsText" dxfId="89" priority="24" operator="containsText" text="NG">
      <formula>NOT(ISERROR(SEARCH("NG",E31)))</formula>
    </cfRule>
  </conditionalFormatting>
  <conditionalFormatting sqref="E31">
    <cfRule type="containsText" dxfId="88" priority="23" operator="containsText" text="NG">
      <formula>NOT(ISERROR(SEARCH("NG",E31)))</formula>
    </cfRule>
  </conditionalFormatting>
  <conditionalFormatting sqref="E38">
    <cfRule type="containsText" dxfId="87" priority="21" operator="containsText" text="NG">
      <formula>NOT(ISERROR(SEARCH("NG",E38)))</formula>
    </cfRule>
    <cfRule type="containsText" dxfId="86" priority="22" operator="containsText" text="OK">
      <formula>NOT(ISERROR(SEARCH("OK",E38)))</formula>
    </cfRule>
  </conditionalFormatting>
  <conditionalFormatting sqref="E38">
    <cfRule type="containsText" dxfId="85" priority="20" operator="containsText" text="NG">
      <formula>NOT(ISERROR(SEARCH("NG",E38)))</formula>
    </cfRule>
  </conditionalFormatting>
  <conditionalFormatting sqref="E38">
    <cfRule type="containsText" dxfId="84" priority="19" operator="containsText" text="NG">
      <formula>NOT(ISERROR(SEARCH("NG",E38)))</formula>
    </cfRule>
  </conditionalFormatting>
  <conditionalFormatting sqref="E43:E45">
    <cfRule type="containsText" dxfId="83" priority="17" operator="containsText" text="NG">
      <formula>NOT(ISERROR(SEARCH("NG",E43)))</formula>
    </cfRule>
    <cfRule type="containsText" dxfId="82" priority="18" operator="containsText" text="OK">
      <formula>NOT(ISERROR(SEARCH("OK",E43)))</formula>
    </cfRule>
  </conditionalFormatting>
  <conditionalFormatting sqref="E43:E45">
    <cfRule type="containsText" dxfId="81" priority="16" operator="containsText" text="NG">
      <formula>NOT(ISERROR(SEARCH("NG",E43)))</formula>
    </cfRule>
  </conditionalFormatting>
  <conditionalFormatting sqref="E43:E45">
    <cfRule type="containsText" dxfId="80" priority="15" operator="containsText" text="NG">
      <formula>NOT(ISERROR(SEARCH("NG",E43)))</formula>
    </cfRule>
  </conditionalFormatting>
  <conditionalFormatting sqref="E49">
    <cfRule type="containsText" dxfId="79" priority="11" operator="containsText" text="NG">
      <formula>NOT(ISERROR(SEARCH("NG",E49)))</formula>
    </cfRule>
  </conditionalFormatting>
  <conditionalFormatting sqref="E49">
    <cfRule type="containsText" dxfId="78" priority="13" operator="containsText" text="NG">
      <formula>NOT(ISERROR(SEARCH("NG",E49)))</formula>
    </cfRule>
    <cfRule type="containsText" dxfId="77" priority="14" operator="containsText" text="OK">
      <formula>NOT(ISERROR(SEARCH("OK",E49)))</formula>
    </cfRule>
  </conditionalFormatting>
  <conditionalFormatting sqref="E49">
    <cfRule type="containsText" dxfId="76" priority="12" operator="containsText" text="NG">
      <formula>NOT(ISERROR(SEARCH("NG",E49)))</formula>
    </cfRule>
  </conditionalFormatting>
  <conditionalFormatting sqref="A8:J8">
    <cfRule type="containsText" dxfId="75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4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3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2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1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70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69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68" priority="8" operator="containsText" text="The member is designed as pure tension member">
      <formula>NOT(ISERROR(SEARCH("The member is designed as pure tension member",A8)))</formula>
    </cfRule>
    <cfRule type="containsText" dxfId="67" priority="9" operator="containsText" text="The is designed as pure tension member">
      <formula>NOT(ISERROR(SEARCH("The is designed as pure tension member",A8)))</formula>
    </cfRule>
    <cfRule type="containsText" dxfId="66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9"/>
  <sheetViews>
    <sheetView workbookViewId="0">
      <selection activeCell="A8" sqref="A8:J8"/>
    </sheetView>
  </sheetViews>
  <sheetFormatPr defaultRowHeight="15" x14ac:dyDescent="0.25"/>
  <cols>
    <col min="1" max="1" width="11.140625" customWidth="1"/>
    <col min="2" max="2" width="9.140625" customWidth="1"/>
  </cols>
  <sheetData>
    <row r="1" spans="1:10" x14ac:dyDescent="0.25">
      <c r="A1" s="40" t="s">
        <v>8</v>
      </c>
      <c r="B1" s="40"/>
      <c r="C1" s="40"/>
      <c r="D1" s="40"/>
      <c r="E1" s="40"/>
      <c r="F1" s="40"/>
      <c r="G1" s="40"/>
      <c r="H1" s="40"/>
      <c r="I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0" x14ac:dyDescent="0.25">
      <c r="A3" s="33" t="s">
        <v>3</v>
      </c>
      <c r="B3" s="33"/>
      <c r="C3" t="str">
        <f>IF('Enter Data'!C3="","",'Enter Data'!C3)</f>
        <v>BJ</v>
      </c>
      <c r="D3" t="s">
        <v>17</v>
      </c>
      <c r="E3">
        <f>K</f>
        <v>1</v>
      </c>
    </row>
    <row r="4" spans="1:10" x14ac:dyDescent="0.25">
      <c r="A4" t="s">
        <v>2</v>
      </c>
      <c r="B4">
        <f>IF(L="","",L)</f>
        <v>6.4062999999999999</v>
      </c>
      <c r="C4" t="s">
        <v>4</v>
      </c>
      <c r="D4" t="s">
        <v>12</v>
      </c>
      <c r="E4">
        <f>Fy</f>
        <v>250</v>
      </c>
      <c r="F4" t="s">
        <v>13</v>
      </c>
    </row>
    <row r="5" spans="1:10" x14ac:dyDescent="0.25">
      <c r="A5" t="s">
        <v>0</v>
      </c>
      <c r="B5">
        <f>IF(Tu="","",Tu)</f>
        <v>60</v>
      </c>
      <c r="C5" t="s">
        <v>5</v>
      </c>
      <c r="D5" t="s">
        <v>14</v>
      </c>
      <c r="E5">
        <f>Fu</f>
        <v>400</v>
      </c>
      <c r="F5" t="s">
        <v>13</v>
      </c>
    </row>
    <row r="6" spans="1:10" x14ac:dyDescent="0.25">
      <c r="A6" t="s">
        <v>1</v>
      </c>
      <c r="B6">
        <f>IF(Pu="","",Pu)</f>
        <v>47</v>
      </c>
      <c r="C6" t="s">
        <v>5</v>
      </c>
      <c r="D6" t="s">
        <v>15</v>
      </c>
      <c r="E6">
        <f>U</f>
        <v>1</v>
      </c>
    </row>
    <row r="7" spans="1:10" x14ac:dyDescent="0.25">
      <c r="A7" s="34" t="s">
        <v>6</v>
      </c>
      <c r="B7" s="34"/>
    </row>
    <row r="8" spans="1:10" ht="15.75" x14ac:dyDescent="0.25">
      <c r="A8" s="37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4: The member is designed as compression member but tensile capacity is checked</v>
      </c>
      <c r="B8" s="37"/>
      <c r="C8" s="37"/>
      <c r="D8" s="37"/>
      <c r="E8" s="37"/>
      <c r="F8" s="37"/>
      <c r="G8" s="37"/>
      <c r="H8" s="37"/>
      <c r="I8" s="37"/>
      <c r="J8" s="37"/>
    </row>
    <row r="10" spans="1:10" x14ac:dyDescent="0.25">
      <c r="A10" t="s">
        <v>16</v>
      </c>
      <c r="B10">
        <f>ROUND((Tu*1000)/(0.9*Fy),0)</f>
        <v>267</v>
      </c>
      <c r="C10" t="s">
        <v>19</v>
      </c>
    </row>
    <row r="11" spans="1:10" x14ac:dyDescent="0.25">
      <c r="A11" t="s">
        <v>20</v>
      </c>
      <c r="B11" s="19">
        <v>50</v>
      </c>
      <c r="C11" t="s">
        <v>21</v>
      </c>
    </row>
    <row r="13" spans="1:10" x14ac:dyDescent="0.25">
      <c r="A13" s="41" t="s">
        <v>22</v>
      </c>
      <c r="B13" s="41"/>
      <c r="C13" s="41"/>
      <c r="D13" s="41"/>
    </row>
    <row r="14" spans="1:10" x14ac:dyDescent="0.25">
      <c r="A14" s="42" t="s">
        <v>23</v>
      </c>
      <c r="B14" s="42"/>
      <c r="C14" s="3" t="s">
        <v>24</v>
      </c>
      <c r="D14" s="19">
        <v>76</v>
      </c>
      <c r="E14" s="4" t="s">
        <v>25</v>
      </c>
      <c r="F14" s="19">
        <v>76</v>
      </c>
      <c r="G14" s="4" t="s">
        <v>25</v>
      </c>
      <c r="H14" s="19">
        <v>4.8</v>
      </c>
    </row>
    <row r="15" spans="1:10" x14ac:dyDescent="0.25">
      <c r="A15" t="s">
        <v>26</v>
      </c>
    </row>
    <row r="16" spans="1:10" x14ac:dyDescent="0.25">
      <c r="A16" t="s">
        <v>31</v>
      </c>
      <c r="B16" s="19">
        <v>700</v>
      </c>
      <c r="C16" t="s">
        <v>19</v>
      </c>
    </row>
    <row r="17" spans="1:5" x14ac:dyDescent="0.25">
      <c r="A17" t="s">
        <v>32</v>
      </c>
      <c r="B17" s="19">
        <v>23.9</v>
      </c>
      <c r="C17" t="s">
        <v>21</v>
      </c>
    </row>
    <row r="18" spans="1:5" x14ac:dyDescent="0.25">
      <c r="A18" t="s">
        <v>33</v>
      </c>
      <c r="B18" s="19">
        <v>10</v>
      </c>
      <c r="C18" t="s">
        <v>21</v>
      </c>
    </row>
    <row r="19" spans="1:5" x14ac:dyDescent="0.25">
      <c r="A19" t="s">
        <v>34</v>
      </c>
      <c r="B19" s="19">
        <v>15.1</v>
      </c>
      <c r="C19" t="s">
        <v>21</v>
      </c>
    </row>
    <row r="20" spans="1:5" x14ac:dyDescent="0.25">
      <c r="A20" t="s">
        <v>35</v>
      </c>
      <c r="B20">
        <f>MIN(B17:B19)</f>
        <v>10</v>
      </c>
      <c r="C20" t="s">
        <v>21</v>
      </c>
    </row>
    <row r="22" spans="1:5" x14ac:dyDescent="0.25">
      <c r="A22" s="2" t="s">
        <v>27</v>
      </c>
    </row>
    <row r="23" spans="1:5" x14ac:dyDescent="0.25">
      <c r="A23" s="2" t="s">
        <v>36</v>
      </c>
    </row>
    <row r="24" spans="1:5" x14ac:dyDescent="0.25">
      <c r="A24" s="5" t="s">
        <v>37</v>
      </c>
      <c r="B24">
        <f>B11</f>
        <v>50</v>
      </c>
      <c r="C24" t="s">
        <v>21</v>
      </c>
    </row>
    <row r="25" spans="1:5" x14ac:dyDescent="0.25">
      <c r="A25" s="5" t="s">
        <v>38</v>
      </c>
      <c r="B25">
        <f>D14</f>
        <v>76</v>
      </c>
      <c r="C25" t="s">
        <v>21</v>
      </c>
      <c r="E25" s="2" t="str">
        <f>IF(B25&gt;B24,"OK","NG")</f>
        <v>OK</v>
      </c>
    </row>
    <row r="26" spans="1:5" x14ac:dyDescent="0.25">
      <c r="A26" s="2" t="s">
        <v>28</v>
      </c>
    </row>
    <row r="27" spans="1:5" x14ac:dyDescent="0.25">
      <c r="A27" s="5" t="s">
        <v>40</v>
      </c>
      <c r="B27">
        <f>Tu</f>
        <v>60</v>
      </c>
      <c r="C27" t="s">
        <v>5</v>
      </c>
    </row>
    <row r="28" spans="1:5" x14ac:dyDescent="0.25">
      <c r="A28" s="2" t="s">
        <v>29</v>
      </c>
    </row>
    <row r="29" spans="1:5" x14ac:dyDescent="0.25">
      <c r="A29" s="5" t="s">
        <v>30</v>
      </c>
      <c r="B29">
        <f>0.9*Fy*B16/1000</f>
        <v>157.5</v>
      </c>
      <c r="C29" t="s">
        <v>5</v>
      </c>
      <c r="E29" s="2" t="str">
        <f>IF(B29&gt;B27,"OK","NG")</f>
        <v>OK</v>
      </c>
    </row>
    <row r="30" spans="1:5" x14ac:dyDescent="0.25">
      <c r="A30" s="5"/>
    </row>
    <row r="31" spans="1:5" x14ac:dyDescent="0.25">
      <c r="A31" s="2" t="s">
        <v>39</v>
      </c>
    </row>
    <row r="32" spans="1:5" x14ac:dyDescent="0.25">
      <c r="A32" s="5" t="s">
        <v>30</v>
      </c>
      <c r="B32">
        <f>0.75*Fu*U*B16/1000</f>
        <v>210</v>
      </c>
      <c r="C32" t="s">
        <v>5</v>
      </c>
      <c r="E32" s="2" t="str">
        <f>IF(B32&gt;B27,"OK","NG")</f>
        <v>OK</v>
      </c>
    </row>
    <row r="34" spans="1:6" x14ac:dyDescent="0.25">
      <c r="A34" s="2" t="s">
        <v>41</v>
      </c>
    </row>
    <row r="35" spans="1:6" x14ac:dyDescent="0.25">
      <c r="A35" t="s">
        <v>42</v>
      </c>
      <c r="B35">
        <f>ROUND((L*1000)/B20,0)</f>
        <v>641</v>
      </c>
      <c r="C35" s="4" t="s">
        <v>43</v>
      </c>
      <c r="D35" s="3">
        <v>300</v>
      </c>
      <c r="E35" s="2" t="str">
        <f>IF(B35&lt;=D35,"OK","NG")</f>
        <v>NG</v>
      </c>
    </row>
    <row r="36" spans="1:6" x14ac:dyDescent="0.25">
      <c r="C36" s="4"/>
      <c r="D36" s="3"/>
      <c r="E36" s="2"/>
    </row>
    <row r="37" spans="1:6" x14ac:dyDescent="0.25">
      <c r="A37" t="s">
        <v>68</v>
      </c>
      <c r="C37" s="4"/>
      <c r="D37" s="3"/>
      <c r="E37" s="2"/>
    </row>
    <row r="39" spans="1:6" x14ac:dyDescent="0.25">
      <c r="A39" s="2" t="s">
        <v>50</v>
      </c>
    </row>
    <row r="40" spans="1:6" x14ac:dyDescent="0.25">
      <c r="A40" s="13" t="s">
        <v>24</v>
      </c>
      <c r="B40" s="13" t="str">
        <f>IF(AND($E$25="OK",$E$29="OK",$E$32="OK",$E$35="OK"),D14,"")</f>
        <v/>
      </c>
      <c r="C40" s="4" t="s">
        <v>25</v>
      </c>
      <c r="D40" s="13" t="str">
        <f>IF(AND($E$25="OK",$E$29="OK",$E$32="OK",$E$35="OK"),F14,"")</f>
        <v/>
      </c>
      <c r="E40" s="4" t="s">
        <v>25</v>
      </c>
      <c r="F40" s="13" t="str">
        <f>IF(AND($E$25="OK",$E$29="OK",$E$32="OK",$E$35="OK"),H14,"")</f>
        <v/>
      </c>
    </row>
    <row r="41" spans="1:6" x14ac:dyDescent="0.25">
      <c r="A41" s="10"/>
      <c r="B41" s="10"/>
      <c r="C41" s="10"/>
      <c r="D41" s="10"/>
      <c r="E41" s="10"/>
    </row>
    <row r="42" spans="1:6" x14ac:dyDescent="0.25">
      <c r="A42" s="12"/>
      <c r="B42" s="12"/>
      <c r="C42" s="12"/>
      <c r="D42" s="12"/>
      <c r="E42" s="10"/>
    </row>
    <row r="43" spans="1:6" x14ac:dyDescent="0.25">
      <c r="A43" s="10"/>
      <c r="B43" s="10"/>
      <c r="C43" s="10"/>
      <c r="D43" s="10"/>
      <c r="E43" s="10"/>
    </row>
    <row r="44" spans="1:6" x14ac:dyDescent="0.25">
      <c r="A44" s="10"/>
      <c r="B44" s="10"/>
      <c r="C44" s="10"/>
      <c r="D44" s="10"/>
      <c r="E44" s="11"/>
    </row>
    <row r="45" spans="1:6" x14ac:dyDescent="0.25">
      <c r="A45" s="10"/>
      <c r="B45" s="10"/>
      <c r="C45" s="10"/>
      <c r="D45" s="10"/>
      <c r="E45" s="10"/>
    </row>
    <row r="46" spans="1:6" x14ac:dyDescent="0.25">
      <c r="A46" s="9"/>
      <c r="B46" s="9"/>
      <c r="C46" s="9"/>
      <c r="D46" s="9"/>
      <c r="E46" s="9"/>
    </row>
    <row r="47" spans="1:6" x14ac:dyDescent="0.25">
      <c r="A47" s="9"/>
      <c r="B47" s="9"/>
      <c r="C47" s="9"/>
      <c r="D47" s="9"/>
      <c r="E47" s="9"/>
    </row>
    <row r="48" spans="1:6" x14ac:dyDescent="0.25">
      <c r="A48" s="9"/>
      <c r="B48" s="9"/>
      <c r="C48" s="9"/>
      <c r="D48" s="9"/>
      <c r="E48" s="9"/>
    </row>
    <row r="49" spans="1:5" x14ac:dyDescent="0.25">
      <c r="A49" s="9"/>
      <c r="B49" s="9"/>
      <c r="C49" s="9"/>
      <c r="D49" s="9"/>
      <c r="E49" s="9"/>
    </row>
  </sheetData>
  <sheetProtection algorithmName="SHA-512" hashValue="F9K2ruKvsEi1a0SC3+NtyZfbKI0n3RNJOqON77w1UV8mCP879cNqJfCKf2d8z159dJCZGGBd8wqPcvk3ljth7Q==" saltValue="HQQyxxnAJ6EJwJ/L7tDjeA==" spinCount="100000" sheet="1" objects="1" scenarios="1"/>
  <mergeCells count="6">
    <mergeCell ref="A1:I2"/>
    <mergeCell ref="A3:B3"/>
    <mergeCell ref="A7:B7"/>
    <mergeCell ref="A13:D13"/>
    <mergeCell ref="A14:B14"/>
    <mergeCell ref="A8:J8"/>
  </mergeCells>
  <conditionalFormatting sqref="E24:E38 E41:E44">
    <cfRule type="containsText" dxfId="65" priority="17" operator="containsText" text="NG">
      <formula>NOT(ISERROR(SEARCH("NG",E24)))</formula>
    </cfRule>
    <cfRule type="containsText" dxfId="64" priority="18" operator="containsText" text="OK">
      <formula>NOT(ISERROR(SEARCH("OK",E24)))</formula>
    </cfRule>
  </conditionalFormatting>
  <conditionalFormatting sqref="E22:E38 E41:E44">
    <cfRule type="containsText" dxfId="63" priority="16" operator="containsText" text="NG">
      <formula>NOT(ISERROR(SEARCH("NG",E22)))</formula>
    </cfRule>
  </conditionalFormatting>
  <conditionalFormatting sqref="E21:E38 E41:E44">
    <cfRule type="containsText" dxfId="62" priority="15" operator="containsText" text="NG">
      <formula>NOT(ISERROR(SEARCH("NG",E21)))</formula>
    </cfRule>
  </conditionalFormatting>
  <conditionalFormatting sqref="E39">
    <cfRule type="containsText" dxfId="61" priority="11" operator="containsText" text="NG">
      <formula>NOT(ISERROR(SEARCH("NG",E39)))</formula>
    </cfRule>
  </conditionalFormatting>
  <conditionalFormatting sqref="E39">
    <cfRule type="containsText" dxfId="60" priority="13" operator="containsText" text="NG">
      <formula>NOT(ISERROR(SEARCH("NG",E39)))</formula>
    </cfRule>
    <cfRule type="containsText" dxfId="59" priority="14" operator="containsText" text="OK">
      <formula>NOT(ISERROR(SEARCH("OK",E39)))</formula>
    </cfRule>
  </conditionalFormatting>
  <conditionalFormatting sqref="E39">
    <cfRule type="containsText" dxfId="58" priority="12" operator="containsText" text="NG">
      <formula>NOT(ISERROR(SEARCH("NG",E39)))</formula>
    </cfRule>
  </conditionalFormatting>
  <conditionalFormatting sqref="A8:J8">
    <cfRule type="containsText" dxfId="57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56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55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54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53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52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51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50" priority="8" operator="containsText" text="The member is designed as pure tension member">
      <formula>NOT(ISERROR(SEARCH("The member is designed as pure tension member",A8)))</formula>
    </cfRule>
    <cfRule type="containsText" dxfId="49" priority="9" operator="containsText" text="The is designed as pure tension member">
      <formula>NOT(ISERROR(SEARCH("The is designed as pure tension member",A8)))</formula>
    </cfRule>
    <cfRule type="containsText" dxfId="48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  <ignoredErrors>
    <ignoredError sqref="B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7"/>
  <sheetViews>
    <sheetView workbookViewId="0">
      <selection activeCell="A26" sqref="A26"/>
    </sheetView>
  </sheetViews>
  <sheetFormatPr defaultRowHeight="15" x14ac:dyDescent="0.25"/>
  <cols>
    <col min="1" max="1" width="11.140625" customWidth="1"/>
  </cols>
  <sheetData>
    <row r="1" spans="1:10" ht="15" customHeight="1" x14ac:dyDescent="0.25">
      <c r="A1" s="43" t="s">
        <v>9</v>
      </c>
      <c r="B1" s="43"/>
      <c r="C1" s="43"/>
      <c r="D1" s="43"/>
      <c r="E1" s="43"/>
      <c r="F1" s="43"/>
      <c r="G1" s="43"/>
      <c r="H1" s="43"/>
      <c r="I1" s="43"/>
    </row>
    <row r="2" spans="1:10" ht="15" customHeight="1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10" x14ac:dyDescent="0.25">
      <c r="A3" s="33" t="s">
        <v>3</v>
      </c>
      <c r="B3" s="33"/>
      <c r="C3" t="str">
        <f>IF('Enter Data'!C3="","",'Enter Data'!C3)</f>
        <v>BJ</v>
      </c>
      <c r="D3" t="s">
        <v>17</v>
      </c>
      <c r="E3">
        <f>K</f>
        <v>1</v>
      </c>
    </row>
    <row r="4" spans="1:10" x14ac:dyDescent="0.25">
      <c r="A4" t="s">
        <v>2</v>
      </c>
      <c r="B4">
        <f>IF(L="","",L)</f>
        <v>6.4062999999999999</v>
      </c>
      <c r="C4" t="s">
        <v>4</v>
      </c>
      <c r="D4" t="s">
        <v>12</v>
      </c>
      <c r="E4">
        <f>Fy</f>
        <v>250</v>
      </c>
      <c r="F4" t="s">
        <v>13</v>
      </c>
    </row>
    <row r="5" spans="1:10" x14ac:dyDescent="0.25">
      <c r="A5" t="s">
        <v>0</v>
      </c>
      <c r="B5">
        <f>IF(Tu="","",Tu)</f>
        <v>60</v>
      </c>
      <c r="C5" t="s">
        <v>5</v>
      </c>
      <c r="D5" t="s">
        <v>14</v>
      </c>
      <c r="E5">
        <f>Fu</f>
        <v>400</v>
      </c>
      <c r="F5" t="s">
        <v>13</v>
      </c>
    </row>
    <row r="6" spans="1:10" x14ac:dyDescent="0.25">
      <c r="A6" t="s">
        <v>1</v>
      </c>
      <c r="B6">
        <f>IF(Pu="","",Pu)</f>
        <v>47</v>
      </c>
      <c r="C6" t="s">
        <v>5</v>
      </c>
      <c r="D6" t="s">
        <v>15</v>
      </c>
      <c r="E6">
        <f>U</f>
        <v>1</v>
      </c>
    </row>
    <row r="7" spans="1:10" x14ac:dyDescent="0.25">
      <c r="A7" s="34" t="s">
        <v>6</v>
      </c>
      <c r="B7" s="34"/>
    </row>
    <row r="8" spans="1:10" ht="15.75" x14ac:dyDescent="0.25">
      <c r="A8" s="37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4: The member is designed as compression member but tensile capacity is checked</v>
      </c>
      <c r="B8" s="37"/>
      <c r="C8" s="37"/>
      <c r="D8" s="37"/>
      <c r="E8" s="37"/>
      <c r="F8" s="37"/>
      <c r="G8" s="37"/>
      <c r="H8" s="37"/>
      <c r="I8" s="37"/>
      <c r="J8" s="37"/>
    </row>
    <row r="10" spans="1:10" x14ac:dyDescent="0.25">
      <c r="A10" t="s">
        <v>16</v>
      </c>
      <c r="B10">
        <f>ROUND((Tu*1000)/(0.9*Fy),0)</f>
        <v>267</v>
      </c>
      <c r="C10" t="s">
        <v>19</v>
      </c>
    </row>
    <row r="11" spans="1:10" x14ac:dyDescent="0.25">
      <c r="A11" t="s">
        <v>20</v>
      </c>
      <c r="B11" s="19">
        <v>50</v>
      </c>
      <c r="C11" t="s">
        <v>21</v>
      </c>
    </row>
    <row r="13" spans="1:10" x14ac:dyDescent="0.25">
      <c r="A13" s="41" t="s">
        <v>22</v>
      </c>
      <c r="B13" s="41"/>
      <c r="C13" s="41"/>
      <c r="D13" s="41"/>
    </row>
    <row r="14" spans="1:10" x14ac:dyDescent="0.25">
      <c r="A14" s="42" t="s">
        <v>23</v>
      </c>
      <c r="B14" s="42"/>
      <c r="C14" s="3" t="s">
        <v>24</v>
      </c>
      <c r="D14" s="19">
        <v>127</v>
      </c>
      <c r="E14" s="4" t="s">
        <v>25</v>
      </c>
      <c r="F14" s="19">
        <v>127</v>
      </c>
      <c r="G14" s="4" t="s">
        <v>25</v>
      </c>
      <c r="H14" s="19">
        <v>7.9</v>
      </c>
    </row>
    <row r="15" spans="1:10" x14ac:dyDescent="0.25">
      <c r="A15" t="s">
        <v>26</v>
      </c>
    </row>
    <row r="16" spans="1:10" x14ac:dyDescent="0.25">
      <c r="A16" t="s">
        <v>31</v>
      </c>
      <c r="B16" s="19">
        <v>1960</v>
      </c>
      <c r="C16" t="s">
        <v>19</v>
      </c>
    </row>
    <row r="17" spans="1:5" x14ac:dyDescent="0.25">
      <c r="A17" t="s">
        <v>32</v>
      </c>
      <c r="B17" s="19">
        <v>39.9</v>
      </c>
      <c r="C17" t="s">
        <v>21</v>
      </c>
    </row>
    <row r="18" spans="1:5" x14ac:dyDescent="0.25">
      <c r="A18" t="s">
        <v>33</v>
      </c>
      <c r="B18" s="19">
        <v>39.9</v>
      </c>
      <c r="C18" t="s">
        <v>21</v>
      </c>
    </row>
    <row r="19" spans="1:5" x14ac:dyDescent="0.25">
      <c r="A19" t="s">
        <v>34</v>
      </c>
      <c r="B19" s="19">
        <v>25.2</v>
      </c>
      <c r="C19" t="s">
        <v>21</v>
      </c>
    </row>
    <row r="20" spans="1:5" x14ac:dyDescent="0.25">
      <c r="A20" t="s">
        <v>35</v>
      </c>
      <c r="B20">
        <f>MIN(B17:B19)</f>
        <v>25.2</v>
      </c>
      <c r="C20" t="s">
        <v>21</v>
      </c>
    </row>
    <row r="22" spans="1:5" x14ac:dyDescent="0.25">
      <c r="A22" s="1" t="s">
        <v>27</v>
      </c>
    </row>
    <row r="23" spans="1:5" x14ac:dyDescent="0.25">
      <c r="A23" s="1" t="s">
        <v>36</v>
      </c>
    </row>
    <row r="24" spans="1:5" x14ac:dyDescent="0.25">
      <c r="A24" s="5" t="s">
        <v>37</v>
      </c>
      <c r="B24">
        <f>B11</f>
        <v>50</v>
      </c>
      <c r="C24" t="s">
        <v>21</v>
      </c>
    </row>
    <row r="25" spans="1:5" x14ac:dyDescent="0.25">
      <c r="A25" s="5" t="s">
        <v>38</v>
      </c>
      <c r="B25">
        <f>D14</f>
        <v>127</v>
      </c>
      <c r="C25" t="s">
        <v>21</v>
      </c>
      <c r="E25" s="1" t="str">
        <f>IF(B25&gt;B24,"OK","NG")</f>
        <v>OK</v>
      </c>
    </row>
    <row r="26" spans="1:5" x14ac:dyDescent="0.25">
      <c r="A26" s="1" t="s">
        <v>28</v>
      </c>
    </row>
    <row r="27" spans="1:5" x14ac:dyDescent="0.25">
      <c r="A27" s="5" t="s">
        <v>40</v>
      </c>
      <c r="B27">
        <f>Tu</f>
        <v>60</v>
      </c>
      <c r="C27" t="s">
        <v>5</v>
      </c>
    </row>
    <row r="28" spans="1:5" x14ac:dyDescent="0.25">
      <c r="A28" s="1" t="s">
        <v>29</v>
      </c>
    </row>
    <row r="29" spans="1:5" x14ac:dyDescent="0.25">
      <c r="A29" s="5" t="s">
        <v>30</v>
      </c>
      <c r="B29">
        <f>0.9*Fy*B16/1000</f>
        <v>441</v>
      </c>
      <c r="C29" t="s">
        <v>5</v>
      </c>
      <c r="E29" s="1" t="str">
        <f>IF(B29&gt;B27,"OK","NG")</f>
        <v>OK</v>
      </c>
    </row>
    <row r="30" spans="1:5" x14ac:dyDescent="0.25">
      <c r="A30" s="5"/>
    </row>
    <row r="31" spans="1:5" x14ac:dyDescent="0.25">
      <c r="A31" s="1" t="s">
        <v>39</v>
      </c>
    </row>
    <row r="32" spans="1:5" x14ac:dyDescent="0.25">
      <c r="A32" s="5" t="s">
        <v>30</v>
      </c>
      <c r="B32">
        <f>0.75*Fu*U*B16/1000</f>
        <v>588</v>
      </c>
      <c r="C32" t="s">
        <v>5</v>
      </c>
      <c r="E32" s="1" t="str">
        <f>IF(B32&gt;B27,"OK","NG")</f>
        <v>OK</v>
      </c>
    </row>
    <row r="34" spans="1:6" x14ac:dyDescent="0.25">
      <c r="A34" s="1" t="s">
        <v>41</v>
      </c>
    </row>
    <row r="35" spans="1:6" x14ac:dyDescent="0.25">
      <c r="A35" t="s">
        <v>42</v>
      </c>
      <c r="B35">
        <f>ROUND((L*1000)/B20,0)</f>
        <v>254</v>
      </c>
      <c r="C35" s="4" t="s">
        <v>43</v>
      </c>
      <c r="D35" s="3">
        <v>200</v>
      </c>
      <c r="E35" s="1" t="str">
        <f>IF(B35&lt;=D35,"OK","NG")</f>
        <v>NG</v>
      </c>
    </row>
    <row r="37" spans="1:6" x14ac:dyDescent="0.25">
      <c r="A37" s="1" t="s">
        <v>44</v>
      </c>
    </row>
    <row r="38" spans="1:6" x14ac:dyDescent="0.25">
      <c r="A38" t="s">
        <v>1</v>
      </c>
      <c r="B38">
        <f>Pu</f>
        <v>47</v>
      </c>
      <c r="C38" t="s">
        <v>5</v>
      </c>
    </row>
    <row r="39" spans="1:6" x14ac:dyDescent="0.25">
      <c r="A39" t="s">
        <v>45</v>
      </c>
      <c r="B39">
        <f>B35</f>
        <v>254</v>
      </c>
    </row>
    <row r="40" spans="1:6" x14ac:dyDescent="0.25">
      <c r="A40" s="39" t="s">
        <v>46</v>
      </c>
      <c r="B40" s="39"/>
      <c r="C40" s="39"/>
      <c r="D40" s="39"/>
    </row>
    <row r="41" spans="1:6" x14ac:dyDescent="0.25">
      <c r="A41" t="s">
        <v>48</v>
      </c>
      <c r="B41" s="19">
        <v>60.11</v>
      </c>
      <c r="C41" t="s">
        <v>13</v>
      </c>
    </row>
    <row r="42" spans="1:6" x14ac:dyDescent="0.25">
      <c r="A42" t="s">
        <v>47</v>
      </c>
      <c r="B42">
        <f>ROUND(B41*B16/1000,2)</f>
        <v>117.82</v>
      </c>
      <c r="C42" t="s">
        <v>5</v>
      </c>
      <c r="E42" s="1" t="str">
        <f>IF(B42&gt;B38,"OK","NG")</f>
        <v>OK</v>
      </c>
    </row>
    <row r="43" spans="1:6" x14ac:dyDescent="0.25">
      <c r="E43" s="2"/>
    </row>
    <row r="44" spans="1:6" x14ac:dyDescent="0.25">
      <c r="A44" t="s">
        <v>68</v>
      </c>
    </row>
    <row r="46" spans="1:6" x14ac:dyDescent="0.25">
      <c r="A46" s="2" t="s">
        <v>50</v>
      </c>
    </row>
    <row r="47" spans="1:6" x14ac:dyDescent="0.25">
      <c r="A47" s="13" t="s">
        <v>24</v>
      </c>
      <c r="B47" s="13" t="str">
        <f>IF(AND($E$25="OK",$E$29="OK",$E$32="OK",$E$35="OK",$E$42="OK"),D14,"")</f>
        <v/>
      </c>
      <c r="C47" s="4" t="s">
        <v>25</v>
      </c>
      <c r="D47" s="13" t="str">
        <f>IF(AND($E$25="OK",$E$29="OK",$E$32="OK",$E$35="OK",$E$42="OK"),F14,"")</f>
        <v/>
      </c>
      <c r="E47" s="4" t="s">
        <v>25</v>
      </c>
      <c r="F47" s="13" t="str">
        <f>IF(AND($E$25="OK",$E$29="OK",$E$32="OK",$E$35="OK",$E$42="OK"),H14,"")</f>
        <v/>
      </c>
    </row>
  </sheetData>
  <sheetProtection algorithmName="SHA-512" hashValue="dGZxOckgfV4cTH7O6badqhO1YNDrPWnNvibGJZjo2fCj5kB7hyevBjmBk0jEj801HpMXDVPhQGY2tVFLTGJFzQ==" saltValue="D3q2lYRv+xZAMQYkONq5EA==" spinCount="100000" sheet="1" objects="1" scenarios="1"/>
  <mergeCells count="7">
    <mergeCell ref="A40:D40"/>
    <mergeCell ref="A1:I2"/>
    <mergeCell ref="A3:B3"/>
    <mergeCell ref="A7:B7"/>
    <mergeCell ref="A13:D13"/>
    <mergeCell ref="A14:B14"/>
    <mergeCell ref="A8:J8"/>
  </mergeCells>
  <conditionalFormatting sqref="E24:E46">
    <cfRule type="containsText" dxfId="47" priority="13" operator="containsText" text="NG">
      <formula>NOT(ISERROR(SEARCH("NG",E24)))</formula>
    </cfRule>
    <cfRule type="containsText" dxfId="46" priority="14" operator="containsText" text="OK">
      <formula>NOT(ISERROR(SEARCH("OK",E24)))</formula>
    </cfRule>
  </conditionalFormatting>
  <conditionalFormatting sqref="E22:E46">
    <cfRule type="containsText" dxfId="45" priority="12" operator="containsText" text="NG">
      <formula>NOT(ISERROR(SEARCH("NG",E22)))</formula>
    </cfRule>
  </conditionalFormatting>
  <conditionalFormatting sqref="E21:E46">
    <cfRule type="containsText" dxfId="44" priority="11" operator="containsText" text="NG">
      <formula>NOT(ISERROR(SEARCH("NG",E21)))</formula>
    </cfRule>
  </conditionalFormatting>
  <conditionalFormatting sqref="A8:J8">
    <cfRule type="containsText" dxfId="43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42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41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40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39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38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37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36" priority="8" operator="containsText" text="The member is designed as pure tension member">
      <formula>NOT(ISERROR(SEARCH("The member is designed as pure tension member",A8)))</formula>
    </cfRule>
    <cfRule type="containsText" dxfId="35" priority="9" operator="containsText" text="The is designed as pure tension member">
      <formula>NOT(ISERROR(SEARCH("The is designed as pure tension member",A8)))</formula>
    </cfRule>
    <cfRule type="containsText" dxfId="34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  <ignoredErrors>
    <ignoredError sqref="B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J59"/>
  <sheetViews>
    <sheetView tabSelected="1" topLeftCell="A43" workbookViewId="0">
      <selection activeCell="B45" sqref="B45"/>
    </sheetView>
  </sheetViews>
  <sheetFormatPr defaultRowHeight="15" x14ac:dyDescent="0.25"/>
  <cols>
    <col min="1" max="1" width="11.140625" customWidth="1"/>
  </cols>
  <sheetData>
    <row r="1" spans="1:10" x14ac:dyDescent="0.25">
      <c r="A1" s="44" t="s">
        <v>10</v>
      </c>
      <c r="B1" s="44"/>
      <c r="C1" s="44"/>
      <c r="D1" s="44"/>
      <c r="E1" s="44"/>
      <c r="F1" s="44"/>
      <c r="G1" s="44"/>
      <c r="H1" s="44"/>
      <c r="I1" s="44"/>
    </row>
    <row r="2" spans="1:10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10" x14ac:dyDescent="0.25">
      <c r="A3" s="33" t="s">
        <v>3</v>
      </c>
      <c r="B3" s="33"/>
      <c r="C3" t="str">
        <f>IF('Enter Data'!C3="","",'Enter Data'!C3)</f>
        <v>BJ</v>
      </c>
      <c r="D3" t="s">
        <v>17</v>
      </c>
      <c r="E3">
        <f>K</f>
        <v>1</v>
      </c>
    </row>
    <row r="4" spans="1:10" x14ac:dyDescent="0.25">
      <c r="A4" t="s">
        <v>2</v>
      </c>
      <c r="B4">
        <f>IF(L="","",L)</f>
        <v>6.4062999999999999</v>
      </c>
      <c r="C4" t="s">
        <v>4</v>
      </c>
      <c r="D4" t="s">
        <v>12</v>
      </c>
      <c r="E4">
        <f>Fy</f>
        <v>250</v>
      </c>
      <c r="F4" t="s">
        <v>13</v>
      </c>
    </row>
    <row r="5" spans="1:10" x14ac:dyDescent="0.25">
      <c r="A5" t="s">
        <v>0</v>
      </c>
      <c r="B5">
        <f>IF(Tu="","",Tu)</f>
        <v>60</v>
      </c>
      <c r="C5" t="s">
        <v>5</v>
      </c>
      <c r="D5" t="s">
        <v>14</v>
      </c>
      <c r="E5">
        <f>Fu</f>
        <v>400</v>
      </c>
      <c r="F5" t="s">
        <v>13</v>
      </c>
    </row>
    <row r="6" spans="1:10" x14ac:dyDescent="0.25">
      <c r="A6" t="s">
        <v>1</v>
      </c>
      <c r="B6">
        <f>IF(Pu="","",Pu)</f>
        <v>47</v>
      </c>
      <c r="C6" t="s">
        <v>5</v>
      </c>
      <c r="D6" t="s">
        <v>15</v>
      </c>
      <c r="E6">
        <f>U</f>
        <v>1</v>
      </c>
    </row>
    <row r="7" spans="1:10" x14ac:dyDescent="0.25">
      <c r="A7" s="34" t="s">
        <v>6</v>
      </c>
      <c r="B7" s="34"/>
    </row>
    <row r="8" spans="1:10" ht="15.75" x14ac:dyDescent="0.25">
      <c r="A8" s="37" t="str">
        <f>IF(OR(L="",Tu="",L=""),"",IF(Tu&lt;Pu,"Case 1: The member is designed as pure compression member",IF(Pu&lt;0.1*Tu,"Case 2: The member is designed as pure tension member",IF(Tu&gt;(1+0.015*L^2)*Pu,"Case 3: The member is designed as tension member but compressive capacity is checked",IF(AND(Tu&gt;=Pu,Pu&gt;=0.1*Tu),"Case 4: The member is designed as compression member but tensile capacity is checked","Error")))))</f>
        <v>Case 4: The member is designed as compression member but tensile capacity is checked</v>
      </c>
      <c r="B8" s="37"/>
      <c r="C8" s="37"/>
      <c r="D8" s="37"/>
      <c r="E8" s="37"/>
      <c r="F8" s="37"/>
      <c r="G8" s="37"/>
      <c r="H8" s="37"/>
      <c r="I8" s="37"/>
      <c r="J8" s="37"/>
    </row>
    <row r="10" spans="1:10" x14ac:dyDescent="0.25">
      <c r="A10" t="s">
        <v>51</v>
      </c>
      <c r="B10">
        <f>Pu</f>
        <v>47</v>
      </c>
      <c r="C10" t="s">
        <v>5</v>
      </c>
    </row>
    <row r="11" spans="1:10" x14ac:dyDescent="0.25">
      <c r="A11" t="s">
        <v>52</v>
      </c>
      <c r="B11">
        <f>K*L</f>
        <v>6.4062999999999999</v>
      </c>
      <c r="C11" t="s">
        <v>4</v>
      </c>
    </row>
    <row r="12" spans="1:10" x14ac:dyDescent="0.25">
      <c r="A12" t="s">
        <v>37</v>
      </c>
      <c r="B12" s="19">
        <v>50</v>
      </c>
      <c r="C12" t="s">
        <v>21</v>
      </c>
    </row>
    <row r="14" spans="1:10" x14ac:dyDescent="0.25">
      <c r="A14" s="8" t="s">
        <v>53</v>
      </c>
      <c r="B14" s="8"/>
      <c r="C14" s="8"/>
      <c r="D14" s="8"/>
      <c r="E14" s="8"/>
    </row>
    <row r="15" spans="1:10" x14ac:dyDescent="0.25">
      <c r="A15" s="7" t="s">
        <v>54</v>
      </c>
      <c r="C15" s="3" t="s">
        <v>24</v>
      </c>
      <c r="D15" s="19">
        <v>203</v>
      </c>
      <c r="E15" s="4" t="s">
        <v>25</v>
      </c>
      <c r="F15" s="19">
        <v>203</v>
      </c>
      <c r="G15" s="4" t="s">
        <v>25</v>
      </c>
      <c r="H15" s="19">
        <v>19</v>
      </c>
    </row>
    <row r="16" spans="1:10" x14ac:dyDescent="0.25">
      <c r="A16" t="s">
        <v>26</v>
      </c>
    </row>
    <row r="17" spans="1:5" x14ac:dyDescent="0.25">
      <c r="A17" t="s">
        <v>31</v>
      </c>
      <c r="B17" s="19">
        <v>7360</v>
      </c>
      <c r="C17" t="s">
        <v>19</v>
      </c>
    </row>
    <row r="18" spans="1:5" x14ac:dyDescent="0.25">
      <c r="A18" t="s">
        <v>32</v>
      </c>
      <c r="B18" s="19">
        <v>62.7</v>
      </c>
      <c r="C18" t="s">
        <v>21</v>
      </c>
    </row>
    <row r="19" spans="1:5" x14ac:dyDescent="0.25">
      <c r="A19" t="s">
        <v>33</v>
      </c>
      <c r="B19" s="19">
        <f>B18</f>
        <v>62.7</v>
      </c>
      <c r="C19" t="s">
        <v>21</v>
      </c>
    </row>
    <row r="20" spans="1:5" x14ac:dyDescent="0.25">
      <c r="A20" t="s">
        <v>34</v>
      </c>
      <c r="B20" s="19">
        <v>40.1</v>
      </c>
      <c r="C20" t="s">
        <v>21</v>
      </c>
    </row>
    <row r="21" spans="1:5" x14ac:dyDescent="0.25">
      <c r="A21" t="s">
        <v>35</v>
      </c>
      <c r="B21">
        <f>MIN(B18:B20)</f>
        <v>40.1</v>
      </c>
      <c r="C21" t="s">
        <v>21</v>
      </c>
    </row>
    <row r="23" spans="1:5" x14ac:dyDescent="0.25">
      <c r="A23" s="7" t="s">
        <v>27</v>
      </c>
    </row>
    <row r="24" spans="1:5" x14ac:dyDescent="0.25">
      <c r="A24" s="7" t="s">
        <v>36</v>
      </c>
    </row>
    <row r="25" spans="1:5" x14ac:dyDescent="0.25">
      <c r="A25" s="5" t="s">
        <v>37</v>
      </c>
      <c r="B25">
        <f>B12</f>
        <v>50</v>
      </c>
      <c r="C25" t="s">
        <v>21</v>
      </c>
    </row>
    <row r="26" spans="1:5" x14ac:dyDescent="0.25">
      <c r="A26" s="5" t="s">
        <v>38</v>
      </c>
      <c r="B26">
        <f>D15</f>
        <v>203</v>
      </c>
      <c r="C26" t="s">
        <v>21</v>
      </c>
      <c r="E26" s="7" t="str">
        <f>IF(B26&gt;B25,"OK","NG")</f>
        <v>OK</v>
      </c>
    </row>
    <row r="28" spans="1:5" x14ac:dyDescent="0.25">
      <c r="A28" s="7" t="s">
        <v>55</v>
      </c>
    </row>
    <row r="29" spans="1:5" x14ac:dyDescent="0.25">
      <c r="A29" s="14" t="s">
        <v>56</v>
      </c>
      <c r="B29" s="3" t="s">
        <v>57</v>
      </c>
      <c r="C29" s="14" t="s">
        <v>58</v>
      </c>
    </row>
    <row r="30" spans="1:5" x14ac:dyDescent="0.25">
      <c r="A30" s="14" t="s">
        <v>60</v>
      </c>
    </row>
    <row r="31" spans="1:5" x14ac:dyDescent="0.25">
      <c r="A31" s="14" t="s">
        <v>59</v>
      </c>
      <c r="B31">
        <f>ROUND(B26/H15,1)</f>
        <v>10.7</v>
      </c>
      <c r="C31" s="3" t="s">
        <v>57</v>
      </c>
      <c r="D31" s="3">
        <v>12.7</v>
      </c>
      <c r="E31" s="7" t="str">
        <f>IF(B31&lt;D31,"OK","NG")</f>
        <v>OK</v>
      </c>
    </row>
    <row r="33" spans="1:5" x14ac:dyDescent="0.25">
      <c r="A33" s="15" t="s">
        <v>61</v>
      </c>
    </row>
    <row r="34" spans="1:5" x14ac:dyDescent="0.25">
      <c r="A34" s="14" t="s">
        <v>64</v>
      </c>
      <c r="B34">
        <f>ROUND(K*L*1000/B21,0)</f>
        <v>160</v>
      </c>
      <c r="C34" s="3"/>
    </row>
    <row r="35" spans="1:5" x14ac:dyDescent="0.25">
      <c r="A35" s="14" t="s">
        <v>62</v>
      </c>
    </row>
    <row r="36" spans="1:5" x14ac:dyDescent="0.25">
      <c r="A36" s="14" t="s">
        <v>63</v>
      </c>
      <c r="B36">
        <f>ROUND(L*1000/B18,2)</f>
        <v>102.17</v>
      </c>
    </row>
    <row r="37" spans="1:5" x14ac:dyDescent="0.25">
      <c r="A37" s="14" t="s">
        <v>65</v>
      </c>
      <c r="B37" s="16">
        <f>IF(B36&lt;=80,(72+0.75*B36),(32+1.25*B36))</f>
        <v>159.71250000000001</v>
      </c>
    </row>
    <row r="38" spans="1:5" x14ac:dyDescent="0.25">
      <c r="A38" s="14" t="s">
        <v>45</v>
      </c>
      <c r="B38" s="16">
        <f>MAX(B34,B37)</f>
        <v>160</v>
      </c>
      <c r="C38" s="4" t="s">
        <v>43</v>
      </c>
      <c r="D38" s="3">
        <v>200</v>
      </c>
      <c r="E38" s="7" t="str">
        <f>IF(B38&lt;=D38,"OK","NG")</f>
        <v>OK</v>
      </c>
    </row>
    <row r="40" spans="1:5" x14ac:dyDescent="0.25">
      <c r="A40" s="15" t="s">
        <v>66</v>
      </c>
    </row>
    <row r="41" spans="1:5" x14ac:dyDescent="0.25">
      <c r="A41" s="14" t="s">
        <v>51</v>
      </c>
      <c r="B41">
        <f>Pu</f>
        <v>47</v>
      </c>
      <c r="C41" t="s">
        <v>5</v>
      </c>
    </row>
    <row r="42" spans="1:5" x14ac:dyDescent="0.25">
      <c r="A42" s="14" t="s">
        <v>67</v>
      </c>
      <c r="B42" s="16">
        <f>B38</f>
        <v>160</v>
      </c>
    </row>
    <row r="43" spans="1:5" x14ac:dyDescent="0.25">
      <c r="A43" s="39" t="s">
        <v>46</v>
      </c>
      <c r="B43" s="39"/>
      <c r="C43" s="39"/>
      <c r="D43" s="39"/>
    </row>
    <row r="44" spans="1:5" x14ac:dyDescent="0.25">
      <c r="A44" t="s">
        <v>48</v>
      </c>
      <c r="B44" s="19">
        <v>60.86</v>
      </c>
      <c r="C44" t="s">
        <v>13</v>
      </c>
    </row>
    <row r="45" spans="1:5" x14ac:dyDescent="0.25">
      <c r="A45" t="s">
        <v>47</v>
      </c>
      <c r="B45">
        <f>ROUND(B44*B17/1000,2)</f>
        <v>447.93</v>
      </c>
      <c r="C45" t="s">
        <v>5</v>
      </c>
      <c r="E45" s="7" t="str">
        <f>IF(B45&gt;B41,"OK","NG")</f>
        <v>OK</v>
      </c>
    </row>
    <row r="46" spans="1:5" x14ac:dyDescent="0.25">
      <c r="E46" s="7"/>
    </row>
    <row r="47" spans="1:5" x14ac:dyDescent="0.25">
      <c r="A47" s="7" t="s">
        <v>69</v>
      </c>
    </row>
    <row r="48" spans="1:5" x14ac:dyDescent="0.25">
      <c r="A48" s="7" t="s">
        <v>28</v>
      </c>
    </row>
    <row r="49" spans="1:6" x14ac:dyDescent="0.25">
      <c r="A49" s="5" t="s">
        <v>40</v>
      </c>
      <c r="B49">
        <f>Tu</f>
        <v>60</v>
      </c>
      <c r="C49" t="s">
        <v>5</v>
      </c>
    </row>
    <row r="50" spans="1:6" x14ac:dyDescent="0.25">
      <c r="A50" s="7" t="s">
        <v>29</v>
      </c>
    </row>
    <row r="51" spans="1:6" x14ac:dyDescent="0.25">
      <c r="A51" s="5" t="s">
        <v>30</v>
      </c>
      <c r="B51">
        <f>0.9*Fy*B17/1000</f>
        <v>1656</v>
      </c>
      <c r="C51" t="s">
        <v>5</v>
      </c>
      <c r="E51" s="7" t="str">
        <f>IF(B51&gt;B49,"OK","NG")</f>
        <v>OK</v>
      </c>
    </row>
    <row r="52" spans="1:6" x14ac:dyDescent="0.25">
      <c r="A52" s="5"/>
    </row>
    <row r="53" spans="1:6" x14ac:dyDescent="0.25">
      <c r="A53" s="7" t="s">
        <v>39</v>
      </c>
    </row>
    <row r="54" spans="1:6" x14ac:dyDescent="0.25">
      <c r="A54" s="5" t="s">
        <v>30</v>
      </c>
      <c r="B54">
        <f>0.75*Fu*U*B17/1000</f>
        <v>2208</v>
      </c>
      <c r="C54" t="s">
        <v>5</v>
      </c>
      <c r="E54" s="7" t="str">
        <f>IF(B54&gt;B49,"OK","NG")</f>
        <v>OK</v>
      </c>
    </row>
    <row r="55" spans="1:6" x14ac:dyDescent="0.25">
      <c r="A55" s="5"/>
      <c r="E55" s="7"/>
    </row>
    <row r="56" spans="1:6" x14ac:dyDescent="0.25">
      <c r="A56" t="s">
        <v>68</v>
      </c>
      <c r="E56" s="7"/>
    </row>
    <row r="57" spans="1:6" x14ac:dyDescent="0.25">
      <c r="A57" s="5"/>
      <c r="E57" s="7"/>
    </row>
    <row r="58" spans="1:6" x14ac:dyDescent="0.25">
      <c r="A58" s="7" t="s">
        <v>50</v>
      </c>
    </row>
    <row r="59" spans="1:6" x14ac:dyDescent="0.25">
      <c r="A59" s="13" t="s">
        <v>24</v>
      </c>
      <c r="B59" s="13">
        <f>IF(AND($E$26="OK",$E$31="OK",$E$38="OK",$E$45="OK",$E$51="OK",$E$54="OK"),D15,"")</f>
        <v>203</v>
      </c>
      <c r="C59" s="4" t="s">
        <v>25</v>
      </c>
      <c r="D59" s="13">
        <f>IF(AND($E$26="OK",$E$31="OK",$E$38="OK",$E$45="OK",$E$51="OK",$E$54="OK"),F15,"")</f>
        <v>203</v>
      </c>
      <c r="E59" s="4" t="s">
        <v>25</v>
      </c>
      <c r="F59" s="13">
        <f>IF(AND($E$26="OK",$E$31="OK",$E$38="OK",$E$45="OK",$E$51="OK",$E$54="OK"),H15,"")</f>
        <v>19</v>
      </c>
    </row>
  </sheetData>
  <sheetProtection algorithmName="SHA-512" hashValue="SrQF/dcDdKipFRAob+8gc4/QrF70Bs4rT9TB3Fbw5cYAkEEWVAR450yvCjTJWxTdXKRfssrWJm0xHMprO6iQTw==" saltValue="KeQUraJmWyRjNtUB31mSgg==" spinCount="100000" sheet="1" objects="1" scenarios="1"/>
  <mergeCells count="5">
    <mergeCell ref="A1:I2"/>
    <mergeCell ref="A3:B3"/>
    <mergeCell ref="A7:B7"/>
    <mergeCell ref="A43:D43"/>
    <mergeCell ref="A8:J8"/>
  </mergeCells>
  <conditionalFormatting sqref="E26">
    <cfRule type="containsText" dxfId="33" priority="33" operator="containsText" text="NG">
      <formula>NOT(ISERROR(SEARCH("NG",E26)))</formula>
    </cfRule>
    <cfRule type="containsText" dxfId="32" priority="34" operator="containsText" text="OK">
      <formula>NOT(ISERROR(SEARCH("OK",E26)))</formula>
    </cfRule>
  </conditionalFormatting>
  <conditionalFormatting sqref="E26">
    <cfRule type="containsText" dxfId="31" priority="32" operator="containsText" text="NG">
      <formula>NOT(ISERROR(SEARCH("NG",E26)))</formula>
    </cfRule>
  </conditionalFormatting>
  <conditionalFormatting sqref="E26">
    <cfRule type="containsText" dxfId="30" priority="31" operator="containsText" text="NG">
      <formula>NOT(ISERROR(SEARCH("NG",E26)))</formula>
    </cfRule>
  </conditionalFormatting>
  <conditionalFormatting sqref="E31">
    <cfRule type="containsText" dxfId="29" priority="29" operator="containsText" text="NG">
      <formula>NOT(ISERROR(SEARCH("NG",E31)))</formula>
    </cfRule>
    <cfRule type="containsText" dxfId="28" priority="30" operator="containsText" text="OK">
      <formula>NOT(ISERROR(SEARCH("OK",E31)))</formula>
    </cfRule>
  </conditionalFormatting>
  <conditionalFormatting sqref="E31">
    <cfRule type="containsText" dxfId="27" priority="28" operator="containsText" text="NG">
      <formula>NOT(ISERROR(SEARCH("NG",E31)))</formula>
    </cfRule>
  </conditionalFormatting>
  <conditionalFormatting sqref="E31">
    <cfRule type="containsText" dxfId="26" priority="27" operator="containsText" text="NG">
      <formula>NOT(ISERROR(SEARCH("NG",E31)))</formula>
    </cfRule>
  </conditionalFormatting>
  <conditionalFormatting sqref="E38">
    <cfRule type="containsText" dxfId="25" priority="25" operator="containsText" text="NG">
      <formula>NOT(ISERROR(SEARCH("NG",E38)))</formula>
    </cfRule>
    <cfRule type="containsText" dxfId="24" priority="26" operator="containsText" text="OK">
      <formula>NOT(ISERROR(SEARCH("OK",E38)))</formula>
    </cfRule>
  </conditionalFormatting>
  <conditionalFormatting sqref="E38">
    <cfRule type="containsText" dxfId="23" priority="24" operator="containsText" text="NG">
      <formula>NOT(ISERROR(SEARCH("NG",E38)))</formula>
    </cfRule>
  </conditionalFormatting>
  <conditionalFormatting sqref="E38">
    <cfRule type="containsText" dxfId="22" priority="23" operator="containsText" text="NG">
      <formula>NOT(ISERROR(SEARCH("NG",E38)))</formula>
    </cfRule>
  </conditionalFormatting>
  <conditionalFormatting sqref="E43:E46">
    <cfRule type="containsText" dxfId="21" priority="21" operator="containsText" text="NG">
      <formula>NOT(ISERROR(SEARCH("NG",E43)))</formula>
    </cfRule>
    <cfRule type="containsText" dxfId="20" priority="22" operator="containsText" text="OK">
      <formula>NOT(ISERROR(SEARCH("OK",E43)))</formula>
    </cfRule>
  </conditionalFormatting>
  <conditionalFormatting sqref="E43:E46">
    <cfRule type="containsText" dxfId="19" priority="20" operator="containsText" text="NG">
      <formula>NOT(ISERROR(SEARCH("NG",E43)))</formula>
    </cfRule>
  </conditionalFormatting>
  <conditionalFormatting sqref="E43:E46">
    <cfRule type="containsText" dxfId="18" priority="19" operator="containsText" text="NG">
      <formula>NOT(ISERROR(SEARCH("NG",E43)))</formula>
    </cfRule>
  </conditionalFormatting>
  <conditionalFormatting sqref="E58">
    <cfRule type="containsText" dxfId="17" priority="15" operator="containsText" text="NG">
      <formula>NOT(ISERROR(SEARCH("NG",E58)))</formula>
    </cfRule>
  </conditionalFormatting>
  <conditionalFormatting sqref="E58">
    <cfRule type="containsText" dxfId="16" priority="17" operator="containsText" text="NG">
      <formula>NOT(ISERROR(SEARCH("NG",E58)))</formula>
    </cfRule>
    <cfRule type="containsText" dxfId="15" priority="18" operator="containsText" text="OK">
      <formula>NOT(ISERROR(SEARCH("OK",E58)))</formula>
    </cfRule>
  </conditionalFormatting>
  <conditionalFormatting sqref="E58">
    <cfRule type="containsText" dxfId="14" priority="16" operator="containsText" text="NG">
      <formula>NOT(ISERROR(SEARCH("NG",E58)))</formula>
    </cfRule>
  </conditionalFormatting>
  <conditionalFormatting sqref="E48:E57">
    <cfRule type="containsText" dxfId="13" priority="13" operator="containsText" text="NG">
      <formula>NOT(ISERROR(SEARCH("NG",E48)))</formula>
    </cfRule>
    <cfRule type="containsText" dxfId="12" priority="14" operator="containsText" text="OK">
      <formula>NOT(ISERROR(SEARCH("OK",E48)))</formula>
    </cfRule>
  </conditionalFormatting>
  <conditionalFormatting sqref="E48:E57">
    <cfRule type="containsText" dxfId="11" priority="12" operator="containsText" text="NG">
      <formula>NOT(ISERROR(SEARCH("NG",E48)))</formula>
    </cfRule>
  </conditionalFormatting>
  <conditionalFormatting sqref="E48:E57">
    <cfRule type="containsText" dxfId="10" priority="11" operator="containsText" text="NG">
      <formula>NOT(ISERROR(SEARCH("NG",E48)))</formula>
    </cfRule>
  </conditionalFormatting>
  <conditionalFormatting sqref="A8:J8">
    <cfRule type="containsText" dxfId="9" priority="1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8" priority="2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7" priority="3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6" priority="4" operator="containsText" text="The member is designed as compression member but tensile capacity is checked">
      <formula>NOT(ISERROR(SEARCH("The member is designed as compression member but tensile capacity is checked",A8)))</formula>
    </cfRule>
    <cfRule type="containsText" dxfId="5" priority="5" operator="containsText" text="The member is designed as compression member but the tensile capacity is checked">
      <formula>NOT(ISERROR(SEARCH("The member is designed as compression member but the tensile capacity is checked",A8)))</formula>
    </cfRule>
    <cfRule type="containsText" dxfId="4" priority="6" operator="containsText" text=" the member is designed as compression member but the tensile capacity is checked">
      <formula>NOT(ISERROR(SEARCH(" the member is designed as compression member but the tensile capacity is checked",A8)))</formula>
    </cfRule>
    <cfRule type="containsText" dxfId="3" priority="7" operator="containsText" text="The member is designed as tension member but compressive capacity is checked">
      <formula>NOT(ISERROR(SEARCH("The member is designed as tension member but compressive capacity is checked",A8)))</formula>
    </cfRule>
    <cfRule type="containsText" dxfId="2" priority="8" operator="containsText" text="The member is designed as pure tension member">
      <formula>NOT(ISERROR(SEARCH("The member is designed as pure tension member",A8)))</formula>
    </cfRule>
    <cfRule type="containsText" dxfId="1" priority="9" operator="containsText" text="The is designed as pure tension member">
      <formula>NOT(ISERROR(SEARCH("The is designed as pure tension member",A8)))</formula>
    </cfRule>
    <cfRule type="containsText" dxfId="0" priority="10" operator="containsText" text="The member is designed as pure compression member">
      <formula>NOT(ISERROR(SEARCH("The member is designed as pure compression member",A8)))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Enter Data</vt:lpstr>
      <vt:lpstr>Case 1</vt:lpstr>
      <vt:lpstr>Case 2</vt:lpstr>
      <vt:lpstr>Case 3</vt:lpstr>
      <vt:lpstr>Case 4</vt:lpstr>
      <vt:lpstr>Fu</vt:lpstr>
      <vt:lpstr>Fy</vt:lpstr>
      <vt:lpstr>K</vt:lpstr>
      <vt:lpstr>L</vt:lpstr>
      <vt:lpstr>Pu</vt:lpstr>
      <vt:lpstr>Tu</vt:lpstr>
      <vt:lpstr>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Htech</dc:creator>
  <cp:lastModifiedBy>usman iftikhar</cp:lastModifiedBy>
  <dcterms:created xsi:type="dcterms:W3CDTF">2016-11-26T04:21:18Z</dcterms:created>
  <dcterms:modified xsi:type="dcterms:W3CDTF">2016-11-28T16:54:21Z</dcterms:modified>
</cp:coreProperties>
</file>